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r10\Documents\Demand Management\Printing and Mailing Bid\"/>
    </mc:Choice>
  </mc:AlternateContent>
  <bookViews>
    <workbookView xWindow="0" yWindow="0" windowWidth="23040" windowHeight="9780"/>
  </bookViews>
  <sheets>
    <sheet name="Summary and Guidelines" sheetId="6" r:id="rId1"/>
    <sheet name="Catalogue" sheetId="1" r:id="rId2"/>
    <sheet name="Price List &amp; Estimate" sheetId="4" r:id="rId3"/>
    <sheet name="Services"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5" l="1"/>
  <c r="I31" i="5" s="1"/>
  <c r="F31" i="5"/>
  <c r="I30" i="5"/>
  <c r="K30" i="5" s="1"/>
  <c r="H30" i="5"/>
  <c r="G30" i="5"/>
  <c r="F30" i="5"/>
  <c r="G29" i="5"/>
  <c r="I29" i="5" s="1"/>
  <c r="F29" i="5"/>
  <c r="G28" i="5"/>
  <c r="I28" i="5" s="1"/>
  <c r="K28" i="5" s="1"/>
  <c r="F28" i="5"/>
  <c r="G27" i="5"/>
  <c r="I27" i="5" s="1"/>
  <c r="F27" i="5"/>
  <c r="I26" i="5"/>
  <c r="K26" i="5" s="1"/>
  <c r="H26" i="5"/>
  <c r="G26" i="5"/>
  <c r="F26" i="5"/>
  <c r="G25" i="5"/>
  <c r="I25" i="5" s="1"/>
  <c r="F25" i="5"/>
  <c r="I24" i="5"/>
  <c r="K24" i="5" s="1"/>
  <c r="H24" i="5"/>
  <c r="G24" i="5"/>
  <c r="F24" i="5"/>
  <c r="G23" i="5"/>
  <c r="I23" i="5" s="1"/>
  <c r="F23" i="5"/>
  <c r="I22" i="5"/>
  <c r="K22" i="5" s="1"/>
  <c r="H22" i="5"/>
  <c r="G22" i="5"/>
  <c r="F22" i="5"/>
  <c r="G21" i="5"/>
  <c r="I21" i="5" s="1"/>
  <c r="F21" i="5"/>
  <c r="I20" i="5"/>
  <c r="K20" i="5" s="1"/>
  <c r="H20" i="5"/>
  <c r="G20" i="5"/>
  <c r="F20" i="5"/>
  <c r="G19" i="5"/>
  <c r="I19" i="5" s="1"/>
  <c r="F19" i="5"/>
  <c r="I18" i="5"/>
  <c r="K18" i="5" s="1"/>
  <c r="H18" i="5"/>
  <c r="G18" i="5"/>
  <c r="F18" i="5"/>
  <c r="G17" i="5"/>
  <c r="I17" i="5" s="1"/>
  <c r="F17" i="5"/>
  <c r="I16" i="5"/>
  <c r="K16" i="5" s="1"/>
  <c r="H16" i="5"/>
  <c r="G16" i="5"/>
  <c r="F16" i="5"/>
  <c r="G15" i="5"/>
  <c r="I15" i="5" s="1"/>
  <c r="F15" i="5"/>
  <c r="I14" i="5"/>
  <c r="K14" i="5" s="1"/>
  <c r="H14" i="5"/>
  <c r="G14" i="5"/>
  <c r="F14" i="5"/>
  <c r="G13" i="5"/>
  <c r="I13" i="5" s="1"/>
  <c r="F13" i="5"/>
  <c r="I12" i="5"/>
  <c r="K12" i="5" s="1"/>
  <c r="H12" i="5"/>
  <c r="G12" i="5"/>
  <c r="F12" i="5"/>
  <c r="H28" i="5" l="1"/>
  <c r="K13" i="5"/>
  <c r="J13" i="5"/>
  <c r="M14" i="5"/>
  <c r="L14" i="5"/>
  <c r="J17" i="5"/>
  <c r="K17" i="5"/>
  <c r="M18" i="5"/>
  <c r="L18" i="5"/>
  <c r="K21" i="5"/>
  <c r="J21" i="5"/>
  <c r="M22" i="5"/>
  <c r="L22" i="5"/>
  <c r="K25" i="5"/>
  <c r="J25" i="5"/>
  <c r="M26" i="5"/>
  <c r="L26" i="5"/>
  <c r="J29" i="5"/>
  <c r="K29" i="5"/>
  <c r="M30" i="5"/>
  <c r="L30" i="5"/>
  <c r="O14" i="5"/>
  <c r="O22" i="5"/>
  <c r="O30" i="5"/>
  <c r="M12" i="5"/>
  <c r="L12" i="5"/>
  <c r="K15" i="5"/>
  <c r="J15" i="5"/>
  <c r="L16" i="5"/>
  <c r="M16" i="5"/>
  <c r="N16" i="5" s="1"/>
  <c r="O16" i="5" s="1"/>
  <c r="K19" i="5"/>
  <c r="J19" i="5"/>
  <c r="M20" i="5"/>
  <c r="L20" i="5"/>
  <c r="K23" i="5"/>
  <c r="J23" i="5"/>
  <c r="M24" i="5"/>
  <c r="L24" i="5"/>
  <c r="O24" i="5" s="1"/>
  <c r="K27" i="5"/>
  <c r="J27" i="5"/>
  <c r="M28" i="5"/>
  <c r="L28" i="5"/>
  <c r="K31" i="5"/>
  <c r="J31" i="5"/>
  <c r="J12" i="5"/>
  <c r="N12" i="5"/>
  <c r="H13" i="5"/>
  <c r="J14" i="5"/>
  <c r="N14" i="5"/>
  <c r="H15" i="5"/>
  <c r="J16" i="5"/>
  <c r="H17" i="5"/>
  <c r="J18" i="5"/>
  <c r="O18" i="5" s="1"/>
  <c r="N18" i="5"/>
  <c r="H19" i="5"/>
  <c r="J20" i="5"/>
  <c r="O20" i="5" s="1"/>
  <c r="N20" i="5"/>
  <c r="H21" i="5"/>
  <c r="J22" i="5"/>
  <c r="N22" i="5"/>
  <c r="H23" i="5"/>
  <c r="J24" i="5"/>
  <c r="N24" i="5"/>
  <c r="H25" i="5"/>
  <c r="J26" i="5"/>
  <c r="O26" i="5" s="1"/>
  <c r="N26" i="5"/>
  <c r="H27" i="5"/>
  <c r="J28" i="5"/>
  <c r="N28" i="5"/>
  <c r="H29" i="5"/>
  <c r="J30" i="5"/>
  <c r="N30" i="5"/>
  <c r="H31" i="5"/>
  <c r="F32" i="5"/>
  <c r="C25" i="6" s="1"/>
  <c r="I58" i="4"/>
  <c r="L58" i="4" s="1"/>
  <c r="O58" i="4" s="1"/>
  <c r="R58" i="4" s="1"/>
  <c r="I46" i="4"/>
  <c r="L46" i="4" s="1"/>
  <c r="O46" i="4" s="1"/>
  <c r="R46" i="4" s="1"/>
  <c r="I45" i="4"/>
  <c r="L45" i="4" s="1"/>
  <c r="O45" i="4" s="1"/>
  <c r="R45" i="4" s="1"/>
  <c r="I41" i="4"/>
  <c r="L41" i="4" s="1"/>
  <c r="I34" i="4"/>
  <c r="L34" i="4" s="1"/>
  <c r="O34" i="4" s="1"/>
  <c r="R34" i="4" s="1"/>
  <c r="I33" i="4"/>
  <c r="L33" i="4" s="1"/>
  <c r="O33" i="4" s="1"/>
  <c r="R33" i="4" s="1"/>
  <c r="I124" i="4"/>
  <c r="L124" i="4" s="1"/>
  <c r="O124" i="4" s="1"/>
  <c r="R124" i="4" s="1"/>
  <c r="I122" i="4"/>
  <c r="L122" i="4" s="1"/>
  <c r="O122" i="4" s="1"/>
  <c r="R122" i="4" s="1"/>
  <c r="I119" i="4"/>
  <c r="L119" i="4" s="1"/>
  <c r="O119" i="4" s="1"/>
  <c r="R119" i="4" s="1"/>
  <c r="I116" i="4"/>
  <c r="L116" i="4" s="1"/>
  <c r="O116" i="4" s="1"/>
  <c r="R116" i="4" s="1"/>
  <c r="I114" i="4"/>
  <c r="L114" i="4" s="1"/>
  <c r="O114" i="4" s="1"/>
  <c r="R114" i="4" s="1"/>
  <c r="I112" i="4"/>
  <c r="L112" i="4" s="1"/>
  <c r="O112" i="4" s="1"/>
  <c r="R112" i="4" s="1"/>
  <c r="I111" i="4"/>
  <c r="L111" i="4" s="1"/>
  <c r="O111" i="4" s="1"/>
  <c r="R111" i="4" s="1"/>
  <c r="I110" i="4"/>
  <c r="L110" i="4" s="1"/>
  <c r="O110" i="4" s="1"/>
  <c r="R110" i="4" s="1"/>
  <c r="H110" i="4"/>
  <c r="I109" i="4"/>
  <c r="L109" i="4" s="1"/>
  <c r="O109" i="4" s="1"/>
  <c r="R109" i="4" s="1"/>
  <c r="I107" i="4"/>
  <c r="L107" i="4" s="1"/>
  <c r="O107" i="4" s="1"/>
  <c r="R107" i="4" s="1"/>
  <c r="I104" i="4"/>
  <c r="L104" i="4" s="1"/>
  <c r="O104" i="4" s="1"/>
  <c r="R104" i="4" s="1"/>
  <c r="I103" i="4"/>
  <c r="L103" i="4" s="1"/>
  <c r="O103" i="4" s="1"/>
  <c r="R103" i="4" s="1"/>
  <c r="I102" i="4"/>
  <c r="L102" i="4" s="1"/>
  <c r="O102" i="4" s="1"/>
  <c r="R102" i="4" s="1"/>
  <c r="I97" i="4"/>
  <c r="L97" i="4" s="1"/>
  <c r="O97" i="4" s="1"/>
  <c r="R97" i="4" s="1"/>
  <c r="I93" i="4"/>
  <c r="L93" i="4" s="1"/>
  <c r="O93" i="4" s="1"/>
  <c r="R93" i="4" s="1"/>
  <c r="I92" i="4"/>
  <c r="L92" i="4" s="1"/>
  <c r="O92" i="4" s="1"/>
  <c r="R92" i="4" s="1"/>
  <c r="I89" i="4"/>
  <c r="L89" i="4" s="1"/>
  <c r="O89" i="4" s="1"/>
  <c r="R89" i="4" s="1"/>
  <c r="I86" i="4"/>
  <c r="L86" i="4" s="1"/>
  <c r="O86" i="4" s="1"/>
  <c r="R86" i="4" s="1"/>
  <c r="I84" i="4"/>
  <c r="L84" i="4" s="1"/>
  <c r="O84" i="4" s="1"/>
  <c r="R84" i="4" s="1"/>
  <c r="I82" i="4"/>
  <c r="L82" i="4" s="1"/>
  <c r="O82" i="4" s="1"/>
  <c r="R82" i="4" s="1"/>
  <c r="I79" i="4"/>
  <c r="L79" i="4" s="1"/>
  <c r="O79" i="4" s="1"/>
  <c r="R79" i="4" s="1"/>
  <c r="I76" i="4"/>
  <c r="L76" i="4" s="1"/>
  <c r="O76" i="4" s="1"/>
  <c r="R76" i="4" s="1"/>
  <c r="I74" i="4"/>
  <c r="L74" i="4" s="1"/>
  <c r="O74" i="4" s="1"/>
  <c r="R74" i="4" s="1"/>
  <c r="I71" i="4"/>
  <c r="L71" i="4" s="1"/>
  <c r="O71" i="4" s="1"/>
  <c r="R71" i="4" s="1"/>
  <c r="I69" i="4"/>
  <c r="L69" i="4" s="1"/>
  <c r="O69" i="4" s="1"/>
  <c r="R69" i="4" s="1"/>
  <c r="I67" i="4"/>
  <c r="L67" i="4" s="1"/>
  <c r="O67" i="4" s="1"/>
  <c r="R67" i="4" s="1"/>
  <c r="I65" i="4"/>
  <c r="L65" i="4" s="1"/>
  <c r="O65" i="4" s="1"/>
  <c r="R65" i="4" s="1"/>
  <c r="I62" i="4"/>
  <c r="L62" i="4" s="1"/>
  <c r="O62" i="4" s="1"/>
  <c r="R62" i="4" s="1"/>
  <c r="I57" i="4"/>
  <c r="L57" i="4" s="1"/>
  <c r="O57" i="4" s="1"/>
  <c r="R57" i="4" s="1"/>
  <c r="I56" i="4"/>
  <c r="L56" i="4" s="1"/>
  <c r="O56" i="4" s="1"/>
  <c r="R56" i="4" s="1"/>
  <c r="I53" i="4"/>
  <c r="L53" i="4" s="1"/>
  <c r="O53" i="4" s="1"/>
  <c r="R53" i="4" s="1"/>
  <c r="I52" i="4"/>
  <c r="L52" i="4" s="1"/>
  <c r="O52" i="4" s="1"/>
  <c r="R52" i="4" s="1"/>
  <c r="I50" i="4"/>
  <c r="L50" i="4" s="1"/>
  <c r="O50" i="4" s="1"/>
  <c r="R50" i="4" s="1"/>
  <c r="I47" i="4"/>
  <c r="L47" i="4" s="1"/>
  <c r="O47" i="4" s="1"/>
  <c r="R47" i="4" s="1"/>
  <c r="I42" i="4"/>
  <c r="L42" i="4" s="1"/>
  <c r="O42" i="4" s="1"/>
  <c r="R42" i="4" s="1"/>
  <c r="I37" i="4"/>
  <c r="L37" i="4" s="1"/>
  <c r="O37" i="4" s="1"/>
  <c r="R37" i="4" s="1"/>
  <c r="I35" i="4"/>
  <c r="L35" i="4" s="1"/>
  <c r="O35" i="4" s="1"/>
  <c r="R35" i="4" s="1"/>
  <c r="I31" i="4"/>
  <c r="L31" i="4" s="1"/>
  <c r="O31" i="4" s="1"/>
  <c r="R31" i="4" s="1"/>
  <c r="I30" i="4"/>
  <c r="L30" i="4" s="1"/>
  <c r="O30" i="4" s="1"/>
  <c r="R30" i="4" s="1"/>
  <c r="I27" i="4"/>
  <c r="L27" i="4" s="1"/>
  <c r="O27" i="4" s="1"/>
  <c r="R27" i="4" s="1"/>
  <c r="I26" i="4"/>
  <c r="L26" i="4" s="1"/>
  <c r="O26" i="4" s="1"/>
  <c r="R26" i="4" s="1"/>
  <c r="I24" i="4"/>
  <c r="L24" i="4" s="1"/>
  <c r="O24" i="4" s="1"/>
  <c r="R24" i="4" s="1"/>
  <c r="I20" i="4"/>
  <c r="L20" i="4" s="1"/>
  <c r="O20" i="4" s="1"/>
  <c r="R20" i="4" s="1"/>
  <c r="I18" i="4"/>
  <c r="L18" i="4" s="1"/>
  <c r="O18" i="4" s="1"/>
  <c r="R18" i="4" s="1"/>
  <c r="I16" i="4"/>
  <c r="L16" i="4" s="1"/>
  <c r="O16" i="4" s="1"/>
  <c r="R16" i="4" s="1"/>
  <c r="I13" i="4"/>
  <c r="L13" i="4" s="1"/>
  <c r="O13" i="4" s="1"/>
  <c r="R13" i="4" s="1"/>
  <c r="T124" i="4"/>
  <c r="T122" i="4"/>
  <c r="T119" i="4"/>
  <c r="T116" i="4"/>
  <c r="T114" i="4"/>
  <c r="T112" i="4"/>
  <c r="T111" i="4"/>
  <c r="T110" i="4"/>
  <c r="T109" i="4"/>
  <c r="T107" i="4"/>
  <c r="T104" i="4"/>
  <c r="T103" i="4"/>
  <c r="T102" i="4"/>
  <c r="T97" i="4"/>
  <c r="T93" i="4"/>
  <c r="T92" i="4"/>
  <c r="T89" i="4"/>
  <c r="T86" i="4"/>
  <c r="T84" i="4"/>
  <c r="T82" i="4"/>
  <c r="T79" i="4"/>
  <c r="T76" i="4"/>
  <c r="T74" i="4"/>
  <c r="T71" i="4"/>
  <c r="T69" i="4"/>
  <c r="T67" i="4"/>
  <c r="T65" i="4"/>
  <c r="T62" i="4"/>
  <c r="T58" i="4"/>
  <c r="T57" i="4"/>
  <c r="T56" i="4"/>
  <c r="T53" i="4"/>
  <c r="T52" i="4"/>
  <c r="T50" i="4"/>
  <c r="T47" i="4"/>
  <c r="T46" i="4"/>
  <c r="T45" i="4"/>
  <c r="T42" i="4"/>
  <c r="T41" i="4"/>
  <c r="T37" i="4"/>
  <c r="T35" i="4"/>
  <c r="T34" i="4"/>
  <c r="T33" i="4"/>
  <c r="T31" i="4"/>
  <c r="T30" i="4"/>
  <c r="T27" i="4"/>
  <c r="T26" i="4"/>
  <c r="T24" i="4"/>
  <c r="T20" i="4"/>
  <c r="T18" i="4"/>
  <c r="T16" i="4"/>
  <c r="T13" i="4"/>
  <c r="O28" i="5" l="1"/>
  <c r="O25" i="5"/>
  <c r="O23" i="5"/>
  <c r="M27" i="5"/>
  <c r="N27" i="5" s="1"/>
  <c r="L27" i="5"/>
  <c r="M19" i="5"/>
  <c r="N19" i="5" s="1"/>
  <c r="L19" i="5"/>
  <c r="O19" i="5" s="1"/>
  <c r="M17" i="5"/>
  <c r="N17" i="5" s="1"/>
  <c r="L17" i="5"/>
  <c r="J32" i="5"/>
  <c r="E25" i="6" s="1"/>
  <c r="H32" i="5"/>
  <c r="D25" i="6" s="1"/>
  <c r="M25" i="5"/>
  <c r="N25" i="5" s="1"/>
  <c r="L25" i="5"/>
  <c r="M31" i="5"/>
  <c r="N31" i="5" s="1"/>
  <c r="L31" i="5"/>
  <c r="O31" i="5" s="1"/>
  <c r="M23" i="5"/>
  <c r="N23" i="5" s="1"/>
  <c r="L23" i="5"/>
  <c r="M15" i="5"/>
  <c r="N15" i="5" s="1"/>
  <c r="L15" i="5"/>
  <c r="O15" i="5" s="1"/>
  <c r="M29" i="5"/>
  <c r="N29" i="5" s="1"/>
  <c r="L29" i="5"/>
  <c r="O29" i="5" s="1"/>
  <c r="M21" i="5"/>
  <c r="N21" i="5" s="1"/>
  <c r="L21" i="5"/>
  <c r="O21" i="5" s="1"/>
  <c r="M13" i="5"/>
  <c r="N13" i="5" s="1"/>
  <c r="L13" i="5"/>
  <c r="O12" i="5"/>
  <c r="M41" i="4"/>
  <c r="O41" i="4"/>
  <c r="R41" i="4" s="1"/>
  <c r="U89" i="4"/>
  <c r="N32" i="5" l="1"/>
  <c r="G25" i="6" s="1"/>
  <c r="L32" i="5"/>
  <c r="F25" i="6" s="1"/>
  <c r="H25" i="6" s="1"/>
  <c r="O17" i="5"/>
  <c r="O27" i="5"/>
  <c r="O13" i="5"/>
  <c r="O32" i="5" s="1"/>
  <c r="S69" i="4"/>
  <c r="S30" i="4"/>
  <c r="P112" i="4"/>
  <c r="P86" i="4"/>
  <c r="P76" i="4"/>
  <c r="P50" i="4"/>
  <c r="P42" i="4"/>
  <c r="P18" i="4"/>
  <c r="M122" i="4"/>
  <c r="M107" i="4"/>
  <c r="M104" i="4"/>
  <c r="M86" i="4"/>
  <c r="M84" i="4"/>
  <c r="M67" i="4"/>
  <c r="M65" i="4"/>
  <c r="M50" i="4"/>
  <c r="M47" i="4"/>
  <c r="M34" i="4"/>
  <c r="M33" i="4"/>
  <c r="M18" i="4"/>
  <c r="M16" i="4"/>
  <c r="G79" i="4"/>
  <c r="G13" i="4"/>
  <c r="Q124" i="4"/>
  <c r="S124" i="4" s="1"/>
  <c r="S126" i="4" s="1"/>
  <c r="G24" i="6" s="1"/>
  <c r="G26" i="6" s="1"/>
  <c r="Q122" i="4"/>
  <c r="S122" i="4" s="1"/>
  <c r="Q119" i="4"/>
  <c r="S119" i="4" s="1"/>
  <c r="Q116" i="4"/>
  <c r="S116" i="4" s="1"/>
  <c r="Q114" i="4"/>
  <c r="S114" i="4" s="1"/>
  <c r="Q112" i="4"/>
  <c r="S112" i="4" s="1"/>
  <c r="Q111" i="4"/>
  <c r="S111" i="4" s="1"/>
  <c r="Q110" i="4"/>
  <c r="S110" i="4" s="1"/>
  <c r="Q109" i="4"/>
  <c r="S109" i="4" s="1"/>
  <c r="Q107" i="4"/>
  <c r="S107" i="4" s="1"/>
  <c r="Q104" i="4"/>
  <c r="S104" i="4" s="1"/>
  <c r="Q103" i="4"/>
  <c r="S103" i="4" s="1"/>
  <c r="Q102" i="4"/>
  <c r="S102" i="4" s="1"/>
  <c r="Q97" i="4"/>
  <c r="S97" i="4" s="1"/>
  <c r="Q93" i="4"/>
  <c r="S93" i="4" s="1"/>
  <c r="Q92" i="4"/>
  <c r="S92" i="4" s="1"/>
  <c r="Q89" i="4"/>
  <c r="S89" i="4" s="1"/>
  <c r="Q86" i="4"/>
  <c r="S86" i="4" s="1"/>
  <c r="Q84" i="4"/>
  <c r="S84" i="4" s="1"/>
  <c r="Q82" i="4"/>
  <c r="S82" i="4" s="1"/>
  <c r="Q79" i="4"/>
  <c r="S79" i="4" s="1"/>
  <c r="Q76" i="4"/>
  <c r="S76" i="4" s="1"/>
  <c r="Q74" i="4"/>
  <c r="S74" i="4" s="1"/>
  <c r="Q71" i="4"/>
  <c r="S71" i="4" s="1"/>
  <c r="Q69" i="4"/>
  <c r="Q67" i="4"/>
  <c r="S67" i="4" s="1"/>
  <c r="Q65" i="4"/>
  <c r="S65" i="4" s="1"/>
  <c r="Q62" i="4"/>
  <c r="S62" i="4" s="1"/>
  <c r="Q58" i="4"/>
  <c r="S58" i="4" s="1"/>
  <c r="Q57" i="4"/>
  <c r="S57" i="4" s="1"/>
  <c r="Q56" i="4"/>
  <c r="S56" i="4" s="1"/>
  <c r="Q53" i="4"/>
  <c r="S53" i="4" s="1"/>
  <c r="Q52" i="4"/>
  <c r="S52" i="4" s="1"/>
  <c r="Q50" i="4"/>
  <c r="S50" i="4" s="1"/>
  <c r="Q47" i="4"/>
  <c r="S47" i="4" s="1"/>
  <c r="Q46" i="4"/>
  <c r="S46" i="4" s="1"/>
  <c r="Q45" i="4"/>
  <c r="S45" i="4" s="1"/>
  <c r="Q42" i="4"/>
  <c r="S42" i="4" s="1"/>
  <c r="Q41" i="4"/>
  <c r="S41" i="4" s="1"/>
  <c r="Q37" i="4"/>
  <c r="S37" i="4" s="1"/>
  <c r="Q35" i="4"/>
  <c r="S35" i="4" s="1"/>
  <c r="Q34" i="4"/>
  <c r="S34" i="4" s="1"/>
  <c r="Q33" i="4"/>
  <c r="S33" i="4" s="1"/>
  <c r="Q31" i="4"/>
  <c r="S31" i="4" s="1"/>
  <c r="Q30" i="4"/>
  <c r="Q27" i="4"/>
  <c r="S27" i="4" s="1"/>
  <c r="Q26" i="4"/>
  <c r="S26" i="4" s="1"/>
  <c r="Q24" i="4"/>
  <c r="S24" i="4" s="1"/>
  <c r="Q20" i="4"/>
  <c r="S20" i="4" s="1"/>
  <c r="Q18" i="4"/>
  <c r="S18" i="4" s="1"/>
  <c r="Q16" i="4"/>
  <c r="S16" i="4" s="1"/>
  <c r="Q13" i="4"/>
  <c r="S13" i="4" s="1"/>
  <c r="N124" i="4"/>
  <c r="P124" i="4" s="1"/>
  <c r="P126" i="4" s="1"/>
  <c r="F24" i="6" s="1"/>
  <c r="N122" i="4"/>
  <c r="P122" i="4" s="1"/>
  <c r="N119" i="4"/>
  <c r="P119" i="4" s="1"/>
  <c r="N116" i="4"/>
  <c r="P116" i="4" s="1"/>
  <c r="N114" i="4"/>
  <c r="P114" i="4" s="1"/>
  <c r="N112" i="4"/>
  <c r="N111" i="4"/>
  <c r="P111" i="4" s="1"/>
  <c r="N110" i="4"/>
  <c r="P110" i="4" s="1"/>
  <c r="N109" i="4"/>
  <c r="P109" i="4" s="1"/>
  <c r="N107" i="4"/>
  <c r="P107" i="4" s="1"/>
  <c r="N104" i="4"/>
  <c r="P104" i="4" s="1"/>
  <c r="N103" i="4"/>
  <c r="P103" i="4" s="1"/>
  <c r="N102" i="4"/>
  <c r="P102" i="4" s="1"/>
  <c r="N97" i="4"/>
  <c r="P97" i="4" s="1"/>
  <c r="N93" i="4"/>
  <c r="P93" i="4" s="1"/>
  <c r="N92" i="4"/>
  <c r="P92" i="4" s="1"/>
  <c r="N89" i="4"/>
  <c r="P89" i="4" s="1"/>
  <c r="N86" i="4"/>
  <c r="N84" i="4"/>
  <c r="P84" i="4" s="1"/>
  <c r="N82" i="4"/>
  <c r="P82" i="4" s="1"/>
  <c r="N79" i="4"/>
  <c r="P79" i="4" s="1"/>
  <c r="N76" i="4"/>
  <c r="N74" i="4"/>
  <c r="P74" i="4" s="1"/>
  <c r="N71" i="4"/>
  <c r="P71" i="4" s="1"/>
  <c r="N69" i="4"/>
  <c r="P69" i="4" s="1"/>
  <c r="N67" i="4"/>
  <c r="P67" i="4" s="1"/>
  <c r="N65" i="4"/>
  <c r="P65" i="4" s="1"/>
  <c r="N62" i="4"/>
  <c r="P62" i="4" s="1"/>
  <c r="N58" i="4"/>
  <c r="P58" i="4" s="1"/>
  <c r="N57" i="4"/>
  <c r="P57" i="4" s="1"/>
  <c r="N56" i="4"/>
  <c r="P56" i="4" s="1"/>
  <c r="N53" i="4"/>
  <c r="P53" i="4" s="1"/>
  <c r="N52" i="4"/>
  <c r="P52" i="4" s="1"/>
  <c r="N50" i="4"/>
  <c r="N47" i="4"/>
  <c r="P47" i="4" s="1"/>
  <c r="N46" i="4"/>
  <c r="P46" i="4" s="1"/>
  <c r="N45" i="4"/>
  <c r="P45" i="4" s="1"/>
  <c r="N42" i="4"/>
  <c r="N41" i="4"/>
  <c r="P41" i="4" s="1"/>
  <c r="N37" i="4"/>
  <c r="P37" i="4" s="1"/>
  <c r="N35" i="4"/>
  <c r="P35" i="4" s="1"/>
  <c r="N34" i="4"/>
  <c r="P34" i="4" s="1"/>
  <c r="N33" i="4"/>
  <c r="P33" i="4" s="1"/>
  <c r="N31" i="4"/>
  <c r="P31" i="4" s="1"/>
  <c r="N30" i="4"/>
  <c r="P30" i="4" s="1"/>
  <c r="N27" i="4"/>
  <c r="P27" i="4" s="1"/>
  <c r="N26" i="4"/>
  <c r="P26" i="4" s="1"/>
  <c r="N24" i="4"/>
  <c r="P24" i="4" s="1"/>
  <c r="N20" i="4"/>
  <c r="P20" i="4" s="1"/>
  <c r="N18" i="4"/>
  <c r="N16" i="4"/>
  <c r="P16" i="4" s="1"/>
  <c r="N13" i="4"/>
  <c r="P13" i="4" s="1"/>
  <c r="K124" i="4"/>
  <c r="M124" i="4" s="1"/>
  <c r="M126" i="4" s="1"/>
  <c r="E24" i="6" s="1"/>
  <c r="E26" i="6" s="1"/>
  <c r="K122" i="4"/>
  <c r="K119" i="4"/>
  <c r="M119" i="4" s="1"/>
  <c r="K116" i="4"/>
  <c r="M116" i="4" s="1"/>
  <c r="K114" i="4"/>
  <c r="M114" i="4" s="1"/>
  <c r="K112" i="4"/>
  <c r="M112" i="4" s="1"/>
  <c r="K111" i="4"/>
  <c r="M111" i="4" s="1"/>
  <c r="K110" i="4"/>
  <c r="M110" i="4" s="1"/>
  <c r="K109" i="4"/>
  <c r="M109" i="4" s="1"/>
  <c r="K107" i="4"/>
  <c r="K104" i="4"/>
  <c r="K103" i="4"/>
  <c r="M103" i="4" s="1"/>
  <c r="K102" i="4"/>
  <c r="M102" i="4" s="1"/>
  <c r="K97" i="4"/>
  <c r="M97" i="4" s="1"/>
  <c r="K93" i="4"/>
  <c r="M93" i="4" s="1"/>
  <c r="K92" i="4"/>
  <c r="M92" i="4" s="1"/>
  <c r="K89" i="4"/>
  <c r="M89" i="4" s="1"/>
  <c r="K86" i="4"/>
  <c r="K84" i="4"/>
  <c r="K82" i="4"/>
  <c r="M82" i="4" s="1"/>
  <c r="K79" i="4"/>
  <c r="M79" i="4" s="1"/>
  <c r="K76" i="4"/>
  <c r="M76" i="4" s="1"/>
  <c r="K74" i="4"/>
  <c r="M74" i="4" s="1"/>
  <c r="K71" i="4"/>
  <c r="M71" i="4" s="1"/>
  <c r="K69" i="4"/>
  <c r="M69" i="4" s="1"/>
  <c r="K67" i="4"/>
  <c r="K65" i="4"/>
  <c r="K62" i="4"/>
  <c r="M62" i="4" s="1"/>
  <c r="K58" i="4"/>
  <c r="M58" i="4" s="1"/>
  <c r="K57" i="4"/>
  <c r="M57" i="4" s="1"/>
  <c r="K56" i="4"/>
  <c r="M56" i="4" s="1"/>
  <c r="K53" i="4"/>
  <c r="M53" i="4" s="1"/>
  <c r="K52" i="4"/>
  <c r="M52" i="4" s="1"/>
  <c r="K50" i="4"/>
  <c r="K47" i="4"/>
  <c r="K46" i="4"/>
  <c r="M46" i="4" s="1"/>
  <c r="K45" i="4"/>
  <c r="M45" i="4" s="1"/>
  <c r="K42" i="4"/>
  <c r="M42" i="4" s="1"/>
  <c r="K41" i="4"/>
  <c r="K37" i="4"/>
  <c r="M37" i="4" s="1"/>
  <c r="K35" i="4"/>
  <c r="M35" i="4" s="1"/>
  <c r="K34" i="4"/>
  <c r="K33" i="4"/>
  <c r="K31" i="4"/>
  <c r="M31" i="4" s="1"/>
  <c r="K30" i="4"/>
  <c r="M30" i="4" s="1"/>
  <c r="K27" i="4"/>
  <c r="M27" i="4" s="1"/>
  <c r="K26" i="4"/>
  <c r="M26" i="4" s="1"/>
  <c r="K24" i="4"/>
  <c r="M24" i="4" s="1"/>
  <c r="K20" i="4"/>
  <c r="M20" i="4" s="1"/>
  <c r="K18" i="4"/>
  <c r="K16" i="4"/>
  <c r="K13" i="4"/>
  <c r="M13" i="4" s="1"/>
  <c r="H124" i="4"/>
  <c r="J124" i="4" s="1"/>
  <c r="J126" i="4" s="1"/>
  <c r="D24" i="6" s="1"/>
  <c r="D26" i="6" s="1"/>
  <c r="H122" i="4"/>
  <c r="J122" i="4" s="1"/>
  <c r="H119" i="4"/>
  <c r="J119" i="4" s="1"/>
  <c r="H116" i="4"/>
  <c r="J116" i="4" s="1"/>
  <c r="H114" i="4"/>
  <c r="J114" i="4" s="1"/>
  <c r="H112" i="4"/>
  <c r="J112" i="4" s="1"/>
  <c r="H111" i="4"/>
  <c r="J111" i="4" s="1"/>
  <c r="J110" i="4"/>
  <c r="H109" i="4"/>
  <c r="J109" i="4" s="1"/>
  <c r="H107" i="4"/>
  <c r="J107" i="4" s="1"/>
  <c r="H104" i="4"/>
  <c r="J104" i="4" s="1"/>
  <c r="H103" i="4"/>
  <c r="J103" i="4" s="1"/>
  <c r="H102" i="4"/>
  <c r="J102" i="4" s="1"/>
  <c r="H97" i="4"/>
  <c r="J97" i="4" s="1"/>
  <c r="H93" i="4"/>
  <c r="J93" i="4" s="1"/>
  <c r="H92" i="4"/>
  <c r="J92" i="4" s="1"/>
  <c r="H89" i="4"/>
  <c r="J89" i="4" s="1"/>
  <c r="H86" i="4"/>
  <c r="J86" i="4" s="1"/>
  <c r="H84" i="4"/>
  <c r="J84" i="4" s="1"/>
  <c r="H82" i="4"/>
  <c r="J82" i="4" s="1"/>
  <c r="H79" i="4"/>
  <c r="J79" i="4" s="1"/>
  <c r="H76" i="4"/>
  <c r="J76" i="4" s="1"/>
  <c r="H74" i="4"/>
  <c r="J74" i="4" s="1"/>
  <c r="H71" i="4"/>
  <c r="J71" i="4" s="1"/>
  <c r="H69" i="4"/>
  <c r="J69" i="4" s="1"/>
  <c r="H67" i="4"/>
  <c r="J67" i="4" s="1"/>
  <c r="H65" i="4"/>
  <c r="J65" i="4" s="1"/>
  <c r="H62" i="4"/>
  <c r="J62" i="4" s="1"/>
  <c r="H58" i="4"/>
  <c r="J58" i="4" s="1"/>
  <c r="H57" i="4"/>
  <c r="J57" i="4" s="1"/>
  <c r="H56" i="4"/>
  <c r="J56" i="4" s="1"/>
  <c r="H53" i="4"/>
  <c r="J53" i="4" s="1"/>
  <c r="H52" i="4"/>
  <c r="J52" i="4" s="1"/>
  <c r="H50" i="4"/>
  <c r="J50" i="4" s="1"/>
  <c r="H47" i="4"/>
  <c r="J47" i="4" s="1"/>
  <c r="H46" i="4"/>
  <c r="J46" i="4" s="1"/>
  <c r="H45" i="4"/>
  <c r="J45" i="4" s="1"/>
  <c r="H42" i="4"/>
  <c r="J42" i="4" s="1"/>
  <c r="H41" i="4"/>
  <c r="J41" i="4" s="1"/>
  <c r="H37" i="4"/>
  <c r="J37" i="4" s="1"/>
  <c r="H35" i="4"/>
  <c r="J35" i="4" s="1"/>
  <c r="H34" i="4"/>
  <c r="J34" i="4" s="1"/>
  <c r="H33" i="4"/>
  <c r="J33" i="4" s="1"/>
  <c r="H31" i="4"/>
  <c r="J31" i="4" s="1"/>
  <c r="H30" i="4"/>
  <c r="J30" i="4" s="1"/>
  <c r="H27" i="4"/>
  <c r="J27" i="4" s="1"/>
  <c r="H26" i="4"/>
  <c r="J26" i="4" s="1"/>
  <c r="H24" i="4"/>
  <c r="J24" i="4" s="1"/>
  <c r="H20" i="4"/>
  <c r="J20" i="4" s="1"/>
  <c r="H18" i="4"/>
  <c r="J18" i="4" s="1"/>
  <c r="H16" i="4"/>
  <c r="J16" i="4" s="1"/>
  <c r="H13" i="4"/>
  <c r="J13" i="4" s="1"/>
  <c r="E124" i="4"/>
  <c r="G124" i="4" s="1"/>
  <c r="G126" i="4" s="1"/>
  <c r="C24" i="6" s="1"/>
  <c r="E122" i="4"/>
  <c r="G122" i="4" s="1"/>
  <c r="E119" i="4"/>
  <c r="G119" i="4" s="1"/>
  <c r="E116" i="4"/>
  <c r="G116" i="4" s="1"/>
  <c r="U116" i="4" s="1"/>
  <c r="E114" i="4"/>
  <c r="E112" i="4"/>
  <c r="G112" i="4" s="1"/>
  <c r="E111" i="4"/>
  <c r="G111" i="4" s="1"/>
  <c r="E110" i="4"/>
  <c r="G110" i="4" s="1"/>
  <c r="E109" i="4"/>
  <c r="G109" i="4" s="1"/>
  <c r="E107" i="4"/>
  <c r="G107" i="4" s="1"/>
  <c r="E104" i="4"/>
  <c r="G104" i="4" s="1"/>
  <c r="E103" i="4"/>
  <c r="G103" i="4" s="1"/>
  <c r="E102" i="4"/>
  <c r="G102" i="4" s="1"/>
  <c r="E97" i="4"/>
  <c r="G97" i="4" s="1"/>
  <c r="E93" i="4"/>
  <c r="G93" i="4" s="1"/>
  <c r="E92" i="4"/>
  <c r="G92" i="4" s="1"/>
  <c r="E89" i="4"/>
  <c r="G89" i="4" s="1"/>
  <c r="E86" i="4"/>
  <c r="G86" i="4" s="1"/>
  <c r="E84" i="4"/>
  <c r="G84" i="4" s="1"/>
  <c r="E82" i="4"/>
  <c r="G82" i="4" s="1"/>
  <c r="E79" i="4"/>
  <c r="E76" i="4"/>
  <c r="G76" i="4" s="1"/>
  <c r="E74" i="4"/>
  <c r="G74" i="4" s="1"/>
  <c r="E71" i="4"/>
  <c r="G71" i="4" s="1"/>
  <c r="E69" i="4"/>
  <c r="G69" i="4" s="1"/>
  <c r="E67" i="4"/>
  <c r="G67" i="4" s="1"/>
  <c r="E65" i="4"/>
  <c r="G65" i="4" s="1"/>
  <c r="E62" i="4"/>
  <c r="G62" i="4" s="1"/>
  <c r="E58" i="4"/>
  <c r="G58" i="4" s="1"/>
  <c r="E57" i="4"/>
  <c r="G57" i="4" s="1"/>
  <c r="E56" i="4"/>
  <c r="G56" i="4" s="1"/>
  <c r="E52" i="4"/>
  <c r="G52" i="4" s="1"/>
  <c r="E53" i="4"/>
  <c r="G53" i="4" s="1"/>
  <c r="E50" i="4"/>
  <c r="G50" i="4" s="1"/>
  <c r="E47" i="4"/>
  <c r="G47" i="4" s="1"/>
  <c r="E46" i="4"/>
  <c r="G46" i="4" s="1"/>
  <c r="E45" i="4"/>
  <c r="G45" i="4" s="1"/>
  <c r="E42" i="4"/>
  <c r="G42" i="4" s="1"/>
  <c r="E41" i="4"/>
  <c r="G41" i="4" s="1"/>
  <c r="E37" i="4"/>
  <c r="G37" i="4" s="1"/>
  <c r="E35" i="4"/>
  <c r="G35" i="4" s="1"/>
  <c r="E34" i="4"/>
  <c r="G34" i="4" s="1"/>
  <c r="E33" i="4"/>
  <c r="G33" i="4" s="1"/>
  <c r="E31" i="4"/>
  <c r="G31" i="4" s="1"/>
  <c r="E30" i="4"/>
  <c r="G30" i="4" s="1"/>
  <c r="E13" i="4"/>
  <c r="E16" i="4"/>
  <c r="G16" i="4" s="1"/>
  <c r="E26" i="4"/>
  <c r="G26" i="4" s="1"/>
  <c r="E27" i="4"/>
  <c r="G27" i="4" s="1"/>
  <c r="E24" i="4"/>
  <c r="G24" i="4" s="1"/>
  <c r="E20" i="4"/>
  <c r="G20" i="4" s="1"/>
  <c r="E18" i="4"/>
  <c r="G18" i="4" s="1"/>
  <c r="F26" i="6" l="1"/>
  <c r="H24" i="6"/>
  <c r="C26" i="6"/>
  <c r="U102" i="4"/>
  <c r="U114" i="4"/>
  <c r="U18" i="4"/>
  <c r="U79" i="4"/>
  <c r="U109" i="4"/>
  <c r="U33" i="4"/>
  <c r="U47" i="4"/>
  <c r="U65" i="4"/>
  <c r="U84" i="4"/>
  <c r="U50" i="4"/>
  <c r="U30" i="4"/>
  <c r="U35" i="4"/>
  <c r="U58" i="4"/>
  <c r="U69" i="4"/>
  <c r="U26" i="4"/>
  <c r="U31" i="4"/>
  <c r="U46" i="4"/>
  <c r="U62" i="4"/>
  <c r="U82" i="4"/>
  <c r="U103" i="4"/>
  <c r="U41" i="4"/>
  <c r="U56" i="4"/>
  <c r="U74" i="4"/>
  <c r="U104" i="4"/>
  <c r="U42" i="4"/>
  <c r="U57" i="4"/>
  <c r="U76" i="4"/>
  <c r="U86" i="4"/>
  <c r="U97" i="4"/>
  <c r="U112" i="4"/>
  <c r="U122" i="4"/>
  <c r="U93" i="4"/>
  <c r="U16" i="4"/>
  <c r="U20" i="4"/>
  <c r="U45" i="4"/>
  <c r="U34" i="4"/>
  <c r="U67" i="4"/>
  <c r="U107" i="4"/>
  <c r="U52" i="4"/>
  <c r="U27" i="4"/>
  <c r="U53" i="4"/>
  <c r="U124" i="4"/>
  <c r="U37" i="4"/>
  <c r="U71" i="4"/>
  <c r="U92" i="4"/>
  <c r="U110" i="4"/>
  <c r="U13" i="4"/>
  <c r="U119" i="4"/>
  <c r="U24" i="4"/>
  <c r="U111" i="4"/>
  <c r="H26" i="6" l="1"/>
  <c r="U126" i="4"/>
</calcChain>
</file>

<file path=xl/sharedStrings.xml><?xml version="1.0" encoding="utf-8"?>
<sst xmlns="http://schemas.openxmlformats.org/spreadsheetml/2006/main" count="501" uniqueCount="303">
  <si>
    <t>ITEM NO</t>
  </si>
  <si>
    <t>DESCRIPTION</t>
  </si>
  <si>
    <t>Description</t>
  </si>
  <si>
    <t>Maximum Quantity</t>
  </si>
  <si>
    <t>Number of times printing is required annually</t>
  </si>
  <si>
    <t>Maximum Total quantity at the end of the contract</t>
  </si>
  <si>
    <t>No. of pages</t>
  </si>
  <si>
    <t>Size</t>
  </si>
  <si>
    <t>Texture</t>
  </si>
  <si>
    <t>Colour</t>
  </si>
  <si>
    <t>NEWSLETTERS</t>
  </si>
  <si>
    <r>
      <t>Fund News</t>
    </r>
    <r>
      <rPr>
        <sz val="12"/>
        <color theme="1"/>
        <rFont val="Arial"/>
        <family val="2"/>
      </rPr>
      <t xml:space="preserve"> (quarterly Newsletter for pensioners)</t>
    </r>
  </si>
  <si>
    <t>9 million copies</t>
  </si>
  <si>
    <t>12 panels</t>
  </si>
  <si>
    <t>3 x A3 folded to A4 (self-cover)</t>
  </si>
  <si>
    <t>Full colour</t>
  </si>
  <si>
    <t>Envelopes for Fund News – Quarters 1,2,4</t>
  </si>
  <si>
    <t>6.750 million envelopes</t>
  </si>
  <si>
    <t>-</t>
  </si>
  <si>
    <t>115 x 230 mm</t>
  </si>
  <si>
    <t>1 colour</t>
  </si>
  <si>
    <t>Envelopes for Fund News – Quarter 3</t>
  </si>
  <si>
    <t>2.250 million envelopes</t>
  </si>
  <si>
    <t>A5</t>
  </si>
  <si>
    <r>
      <t>Fund Talk</t>
    </r>
    <r>
      <rPr>
        <sz val="12"/>
        <color theme="1"/>
        <rFont val="Arial"/>
        <family val="2"/>
      </rPr>
      <t xml:space="preserve"> (quarterly Newsletter for active members)</t>
    </r>
  </si>
  <si>
    <t>14 million copies</t>
  </si>
  <si>
    <t>3 x A3 folded to A4 (self-cover)</t>
  </si>
  <si>
    <t>Envelopes for Fund Talk</t>
  </si>
  <si>
    <t>14 million envelopes</t>
  </si>
  <si>
    <t xml:space="preserve">Tent Calendars </t>
  </si>
  <si>
    <t>2.5 million calendars</t>
  </si>
  <si>
    <t>A5 (148 x 210 mm) Die-cut with no leaves</t>
  </si>
  <si>
    <t>250 gsm matt</t>
  </si>
  <si>
    <r>
      <t>Lentswe</t>
    </r>
    <r>
      <rPr>
        <sz val="12"/>
        <color theme="1"/>
        <rFont val="Arial"/>
        <family val="2"/>
      </rPr>
      <t xml:space="preserve"> (Internal magazine)</t>
    </r>
  </si>
  <si>
    <t>30 000 copies</t>
  </si>
  <si>
    <t>48 inside pages and 4 cover pages</t>
  </si>
  <si>
    <t>Cover: Power art gloss, 130 g/m2 white. Inside pages: 115 gsm</t>
  </si>
  <si>
    <t>Full Colour</t>
  </si>
  <si>
    <t>PERSONALISED CORRESPONDENCE LETTERS</t>
  </si>
  <si>
    <r>
      <t xml:space="preserve">Personalised </t>
    </r>
    <r>
      <rPr>
        <b/>
        <sz val="12"/>
        <color theme="1"/>
        <rFont val="Arial"/>
        <family val="2"/>
      </rPr>
      <t>pension increase letters</t>
    </r>
    <r>
      <rPr>
        <sz val="12"/>
        <color theme="1"/>
        <rFont val="Arial"/>
        <family val="2"/>
      </rPr>
      <t xml:space="preserve"> to Pensioners </t>
    </r>
  </si>
  <si>
    <t>2.250 million letters</t>
  </si>
  <si>
    <t>1 x A4 page printed 1 side</t>
  </si>
  <si>
    <t>A4 fold to DL</t>
  </si>
  <si>
    <t>Printed on 90gsm cartridge</t>
  </si>
  <si>
    <t>Frequently Asked Questions (FAQ) sheet enclosed with pension increase letter</t>
  </si>
  <si>
    <t>2.250 million FAQ sheets</t>
  </si>
  <si>
    <t xml:space="preserve">A4 size printed double-sided </t>
  </si>
  <si>
    <t>Printed on 115gsm cartridge. Gloss soft copy</t>
  </si>
  <si>
    <t>Envelopes for pension increase letters</t>
  </si>
  <si>
    <t>115 x 230mm</t>
  </si>
  <si>
    <t>Flexo printed, opaque, non-window. Full gum 80 gsm bond. Colour: white</t>
  </si>
  <si>
    <t xml:space="preserve">Personalised correspondence letters </t>
  </si>
  <si>
    <t>18 million letters</t>
  </si>
  <si>
    <t>A4  fold to DL</t>
  </si>
  <si>
    <t>Printed on 90 gsm cartridge</t>
  </si>
  <si>
    <t xml:space="preserve">Envelopes for correspondence letters </t>
  </si>
  <si>
    <t>Flexo printed, opaque, non-window. Full gum 80 gsm bond</t>
  </si>
  <si>
    <t>Black &amp; white</t>
  </si>
  <si>
    <r>
      <t>Personalised letters + bank form to pensioners eligible for SASSA grant, enclosed with the GEPF pension increase letters (</t>
    </r>
    <r>
      <rPr>
        <b/>
        <sz val="12"/>
        <color theme="1"/>
        <rFont val="Arial"/>
        <family val="2"/>
      </rPr>
      <t>NB: No envelopes required as the letters will be enclosed with the pension increase letters</t>
    </r>
    <r>
      <rPr>
        <sz val="12"/>
        <color theme="1"/>
        <rFont val="Arial"/>
        <family val="2"/>
      </rPr>
      <t>)</t>
    </r>
  </si>
  <si>
    <t>1 million letters</t>
  </si>
  <si>
    <t>REMITTANCE SLIPS FOR PENSIONERS</t>
  </si>
  <si>
    <t>Pensioner payment remittances</t>
  </si>
  <si>
    <t>1 x page printed 1 side</t>
  </si>
  <si>
    <t> Full colour</t>
  </si>
  <si>
    <t>Envelopes for pensioner remittances</t>
  </si>
  <si>
    <t> 1 colour</t>
  </si>
  <si>
    <t>BENEFIT STATEMENTS</t>
  </si>
  <si>
    <t>Personalised Benefit Statements</t>
  </si>
  <si>
    <t>1 x A4 page printed double-sided</t>
  </si>
  <si>
    <t>Printed on 90 gsm cartridge Printed double sided - back to back</t>
  </si>
  <si>
    <t xml:space="preserve">Letters to accompany benefit statements </t>
  </si>
  <si>
    <t>Frequently Asked Questions (FAQ) sheet enclosed with benefit statements</t>
  </si>
  <si>
    <t>A4 fold to DL.</t>
  </si>
  <si>
    <t>Gloss soft copy. 115gsm</t>
  </si>
  <si>
    <t>Envelopes for benefit statements</t>
  </si>
  <si>
    <t>TAX CERTIFICATES</t>
  </si>
  <si>
    <t xml:space="preserve">Personalised Tax Certificates </t>
  </si>
  <si>
    <t>1 page printed double-sided</t>
  </si>
  <si>
    <t>Envelopes for tax certificates</t>
  </si>
  <si>
    <t>PENSIONERS CARDS</t>
  </si>
  <si>
    <t xml:space="preserve">Personalised pensioner cards per request and for new pensioners </t>
  </si>
  <si>
    <t>1 printed double-sided</t>
  </si>
  <si>
    <t>85 x 55 mm</t>
  </si>
  <si>
    <t xml:space="preserve">Laminated PVC cards printed double-sided Cards to be personalised with matching code |ID # | Pensioner # </t>
  </si>
  <si>
    <t>Full colour -  Front and back</t>
  </si>
  <si>
    <t>Personalised letters enclosed with pensioner cards (per request and for new pensioners)</t>
  </si>
  <si>
    <t>1 page printed 1 side</t>
  </si>
  <si>
    <t>Printed on 90gsm cartridge.</t>
  </si>
  <si>
    <t>Envelopes for pensioners cards and letters</t>
  </si>
  <si>
    <t>MARKETING COLLATERAL</t>
  </si>
  <si>
    <t>Business cards</t>
  </si>
  <si>
    <t>100 cards for 50 officials</t>
  </si>
  <si>
    <t>90 x 55 mm</t>
  </si>
  <si>
    <t>Posters (pre-events)</t>
  </si>
  <si>
    <t>A3</t>
  </si>
  <si>
    <t>Campaigns posters A1 (Ad Hoc – various projects)</t>
  </si>
  <si>
    <t>A1</t>
  </si>
  <si>
    <t>Campaigns posters A3 (Ad Hoc – various projects)</t>
  </si>
  <si>
    <t>Mobile office publicity posters A3</t>
  </si>
  <si>
    <t>Mobile office publicity flyers A5</t>
  </si>
  <si>
    <t>9000 (1000 per province)</t>
  </si>
  <si>
    <t>Weekly for 9 months</t>
  </si>
  <si>
    <t>1,2million</t>
  </si>
  <si>
    <t xml:space="preserve">A5 (210 mm x148 mm) </t>
  </si>
  <si>
    <t>A4 Folders (GEPF)</t>
  </si>
  <si>
    <t>403 x 462 mm</t>
  </si>
  <si>
    <t xml:space="preserve">Full colour </t>
  </si>
  <si>
    <t>A4  Folders (GPAA)</t>
  </si>
  <si>
    <t>A5 Notepads (GEPF)</t>
  </si>
  <si>
    <t>20 pages each page printed 1 side</t>
  </si>
  <si>
    <t>80gsm White bond, with acking board 350gsm Malgray chipboard</t>
  </si>
  <si>
    <t>Full colour + 1 spot colour</t>
  </si>
  <si>
    <t>A5 Notepads (GPAA)</t>
  </si>
  <si>
    <t>80 gsm White bond, with acking board 350 gsm Malgray chipboard</t>
  </si>
  <si>
    <t>Branded pens</t>
  </si>
  <si>
    <t>5.145 million</t>
  </si>
  <si>
    <t xml:space="preserve">BROCHURES AND LEAFLETS </t>
  </si>
  <si>
    <t xml:space="preserve">Member Guides (membership booklet) </t>
  </si>
  <si>
    <t xml:space="preserve">A5 size </t>
  </si>
  <si>
    <t xml:space="preserve">Cover on 250 gsm Hansol Hi-Q matt white in 4 colours; matt machine varnished throughout; text on 128gsm Hansol Hi-Q matt white in 4 colours and machine varnished throughout; saddle stitched. Spot UV varnish on the front and back cover. </t>
  </si>
  <si>
    <t>Product leaflets: x 10 types</t>
  </si>
  <si>
    <t>343 000 x 10</t>
  </si>
  <si>
    <t> 3 panels</t>
  </si>
  <si>
    <t>A4 (210 x 90) folded into Tri-fold. 3 panels ( 10 different artwork)</t>
  </si>
  <si>
    <t>180gsm. Triple green (Gloss) white. Trimmed to size</t>
  </si>
  <si>
    <t>6 panel pocket card (z-card)</t>
  </si>
  <si>
    <t>6 panels</t>
  </si>
  <si>
    <t>6 panels. 150 x 300 mm. Cover: 108 x 78 mm. Insert: 297 x 560 mm</t>
  </si>
  <si>
    <t>Unclaimed benefits booklets</t>
  </si>
  <si>
    <t>A4</t>
  </si>
  <si>
    <t>Printed full colour throughout</t>
  </si>
  <si>
    <t>CALENDARS AND DIARIES</t>
  </si>
  <si>
    <t>Desk –pad Calendars</t>
  </si>
  <si>
    <t xml:space="preserve">14 sheets </t>
  </si>
  <si>
    <t>A2</t>
  </si>
  <si>
    <t>Pages padded at foot, 600 micron backing board, with PVC corners at head. 14 leaves printed in full colour, one-sided only on 100gsm Dukuza matt</t>
  </si>
  <si>
    <t>Tent calendars</t>
  </si>
  <si>
    <t>14 leaves</t>
  </si>
  <si>
    <t>155 x 280 mm</t>
  </si>
  <si>
    <t>Each page to be laminated on 135gsm gloss art. Printing mounted onto board. Silver wiro binding</t>
  </si>
  <si>
    <t xml:space="preserve">Diaries </t>
  </si>
  <si>
    <t>+/-384 pages</t>
  </si>
  <si>
    <t>Cover: Hardcover with padded cover</t>
  </si>
  <si>
    <t>ORGANISATIONAL REPORTS</t>
  </si>
  <si>
    <t>Annual Report</t>
  </si>
  <si>
    <t>A4 landscape and portrait alternate</t>
  </si>
  <si>
    <t xml:space="preserve">Various organisational reports </t>
  </si>
  <si>
    <t>A4 297x210 mm</t>
  </si>
  <si>
    <t xml:space="preserve">170gsm triple matt white. Paper: cover - 250gsm triple green matt white. Finishing : cover spot gloss UV varnish one sided, creased, fold, collate and saddle stitched  </t>
  </si>
  <si>
    <t>Annual Performance Plan (APP) (to be packaged together with Strategy plan document in a folder)</t>
  </si>
  <si>
    <t>80 pages</t>
  </si>
  <si>
    <t>A4 (297x210 mm) portrait</t>
  </si>
  <si>
    <r>
      <t>Cove</t>
    </r>
    <r>
      <rPr>
        <sz val="12"/>
        <color theme="1"/>
        <rFont val="Arial"/>
        <family val="2"/>
      </rPr>
      <t>r: 250gsm and 130gsm for inside pages. Perfect bound</t>
    </r>
  </si>
  <si>
    <t>Strategy plan document (to be packaged together with APP in a folder)</t>
  </si>
  <si>
    <t>70 pages</t>
  </si>
  <si>
    <t>A4 (297x210mm) portrait</t>
  </si>
  <si>
    <t>Folder for Annual Performance Plan (APP) and Strategy plan document</t>
  </si>
  <si>
    <t>Folder</t>
  </si>
  <si>
    <t>To fit APP and Strategy plan</t>
  </si>
  <si>
    <r>
      <t>*</t>
    </r>
    <r>
      <rPr>
        <b/>
        <sz val="12"/>
        <color theme="1"/>
        <rFont val="Arial"/>
        <family val="2"/>
      </rPr>
      <t>Folder</t>
    </r>
    <r>
      <rPr>
        <sz val="12"/>
        <color theme="1"/>
        <rFont val="Arial"/>
        <family val="2"/>
      </rPr>
      <t>: 300gsm. White. Hi-Q Titan Plus (matt) Spot UV varnish on the front cover. Print, die cut, glue and insert the APP and Strategy plan</t>
    </r>
  </si>
  <si>
    <t>PACKAGING</t>
  </si>
  <si>
    <t>Branded document holder file with a press stud</t>
  </si>
  <si>
    <t>5,145million</t>
  </si>
  <si>
    <t xml:space="preserve">A4 </t>
  </si>
  <si>
    <t xml:space="preserve">GEPF paper bags </t>
  </si>
  <si>
    <t>297x120 mm</t>
  </si>
  <si>
    <t xml:space="preserve">GPAA paper bags </t>
  </si>
  <si>
    <t>297x120mm</t>
  </si>
  <si>
    <t>Complimentary slips</t>
  </si>
  <si>
    <t>210x99 mm</t>
  </si>
  <si>
    <t>Printed on 90 gsm cartridge.</t>
  </si>
  <si>
    <t>50m x 1m</t>
  </si>
  <si>
    <t>80 gsm bond</t>
  </si>
  <si>
    <t>MAXIMUM QUANTITY</t>
  </si>
  <si>
    <t>Gloss soft copy
Finishing: covers scored, text folded and collated.
115 gsm Gloss art Printed double-sided</t>
  </si>
  <si>
    <t>Flexo printed, Opaque non window. Full gum 80gsm bond
Colour: white</t>
  </si>
  <si>
    <t>Flexo printed, Opaque, non-window. Full gum80 gsm
Colour: white</t>
  </si>
  <si>
    <t>Gloss soft copy
Finishing: covers scored, text folded and collated.
115 gsm
Printed double-sided</t>
  </si>
  <si>
    <t>Flexo printed, opaque, non-window. Full gum 80gsm bond
Colour: white</t>
  </si>
  <si>
    <t>A4 magazine
297x210 mm</t>
  </si>
  <si>
    <t>2 x A4 pages
2 pages printed double sided – back to back)</t>
  </si>
  <si>
    <t>Flexo printed, opaque, non-window. Full gum 80 gsm bond
Colour: white</t>
  </si>
  <si>
    <t>2 pages: 
1 x letter printed 1 side
1 x bank form printed 1 side</t>
  </si>
  <si>
    <t>2 x A pages printed double-sided
2 pages printed double sided – back to back</t>
  </si>
  <si>
    <t>Flexo printed, opaque and with window. Full gum 80 gsm bond
Colour: white</t>
  </si>
  <si>
    <t>Flexo printed, opaque and standard window. Full gum 80gsm bond
Colour: white</t>
  </si>
  <si>
    <t>Printed on 350gsm Magno Matt. Trimmed to size
Printed 1 side</t>
  </si>
  <si>
    <t>1
Printed 1 side</t>
  </si>
  <si>
    <t>135gsm HI-Q Titan plus (Gloss) White. 
Trimmed to size. Different artwork per event</t>
  </si>
  <si>
    <t>135gsm HI-Q Titan plus (Gloss) White.
Trimmed to size.</t>
  </si>
  <si>
    <t>1
Printed 1 side
Different artwork per province</t>
  </si>
  <si>
    <t>113gsm HI-Q titan plus (Gloss) white.
Trimmed to size</t>
  </si>
  <si>
    <t>1
Printed double-sided. Different artwork per province</t>
  </si>
  <si>
    <t>Mongani double coated matt white 300gsm
Die-cut</t>
  </si>
  <si>
    <t>A5 size
Feint margins and addresses at the bottom of each page</t>
  </si>
  <si>
    <t>Sickle ball pen with black ink
Pad printing and both sides</t>
  </si>
  <si>
    <t>Orange
Green</t>
  </si>
  <si>
    <t>68 inside pages plus 4 pages cover
Printed back to back</t>
  </si>
  <si>
    <t>Cover: 350gsm Invercoat Creato. Gloss 
Insert: 85gsm Triple green silk white.
Trimmed to size</t>
  </si>
  <si>
    <t>*Inside pages: 105gsm matt laminate
*Cover: 200gsm matt laminate
Fold trim and saddle stitch
Cover to be matt laminate</t>
  </si>
  <si>
    <t>Inside pages: 88
Cover: 4 pages
Printed double-sided</t>
  </si>
  <si>
    <t>255x210 mm
Executive A4 inspirational diary (CUSTOM MADE)</t>
  </si>
  <si>
    <t>Triple green matt 250gsm. Cover triple green Matt 250gsm. Text-triple green matt.150 gsm. Cover spot UV varnish the pictures in the cover pages both front and back. Perfect bound.
* 100 loose CDs in jewel cases with printed covers</t>
  </si>
  <si>
    <t>Polypropylene plastic
Pad printing</t>
  </si>
  <si>
    <t>White
Orange</t>
  </si>
  <si>
    <t>Mongani (Gloss, 170/m2, white. Gloss laminate one side only. Convert to a bay with 2 handles.
Printed on both sides (outside only)</t>
  </si>
  <si>
    <t>4 process colours front only on Mongani(Gloss, 170/m2, white. Gloss laminate one side only. Convert to a bay with 2 handles.
Printed on both sides ( outside only)</t>
  </si>
  <si>
    <t>Branded wrapping paper (rolls)</t>
  </si>
  <si>
    <t>PRICE</t>
  </si>
  <si>
    <t>Number of Units for the Year</t>
  </si>
  <si>
    <t>Total Contract Maximum Price</t>
  </si>
  <si>
    <t>Year 5 Maximum Price</t>
  </si>
  <si>
    <t>Year 4 Maximum Price</t>
  </si>
  <si>
    <t>Year 3 Maximum Price</t>
  </si>
  <si>
    <t>Year 2 Maximum Price</t>
  </si>
  <si>
    <t>Year 1 Maximum Price</t>
  </si>
  <si>
    <t>1350 (150 per province)</t>
  </si>
  <si>
    <t>Escalation Factors</t>
  </si>
  <si>
    <t>Year 1 to Year 2</t>
  </si>
  <si>
    <t>Year 2 to Year 3</t>
  </si>
  <si>
    <t>Year 3 to Year 4</t>
  </si>
  <si>
    <t>Year 4 to Year 5</t>
  </si>
  <si>
    <t>Application Year</t>
  </si>
  <si>
    <t>Increase factor</t>
  </si>
  <si>
    <t>7 500</t>
  </si>
  <si>
    <t>3.5 million</t>
  </si>
  <si>
    <t>10 million</t>
  </si>
  <si>
    <t>4 million</t>
  </si>
  <si>
    <t>240 000</t>
  </si>
  <si>
    <t>80 000</t>
  </si>
  <si>
    <t>50 000</t>
  </si>
  <si>
    <t>12 500</t>
  </si>
  <si>
    <t>51,450million</t>
  </si>
  <si>
    <t>3,430 million</t>
  </si>
  <si>
    <t>25 000</t>
  </si>
  <si>
    <t>Grand Price Total for Printed Items</t>
  </si>
  <si>
    <t>Maximum Number of Units for the Contract Term</t>
  </si>
  <si>
    <t>Service Type</t>
  </si>
  <si>
    <t>Mailroom Service</t>
  </si>
  <si>
    <t>Quantity</t>
  </si>
  <si>
    <t>Frequency per year</t>
  </si>
  <si>
    <r>
      <t xml:space="preserve">Price per unit </t>
    </r>
    <r>
      <rPr>
        <sz val="11"/>
        <color theme="1"/>
        <rFont val="Arial"/>
        <family val="2"/>
      </rPr>
      <t>(inclusive of VAT)</t>
    </r>
  </si>
  <si>
    <t>Maximum Total Price for year (Inclusive of VAT)</t>
  </si>
  <si>
    <r>
      <t xml:space="preserve">Price over the period of 5 years </t>
    </r>
    <r>
      <rPr>
        <sz val="11"/>
        <color theme="1"/>
        <rFont val="Arial"/>
        <family val="2"/>
      </rPr>
      <t>(inclusive of VAT)</t>
    </r>
  </si>
  <si>
    <t>Packaging</t>
  </si>
  <si>
    <r>
      <rPr>
        <b/>
        <sz val="12"/>
        <color theme="1"/>
        <rFont val="Arial"/>
        <family val="2"/>
      </rPr>
      <t>Welcome Packs:</t>
    </r>
    <r>
      <rPr>
        <sz val="12"/>
        <color theme="1"/>
        <rFont val="Arial"/>
        <family val="2"/>
      </rPr>
      <t xml:space="preserve"> Package information packs consisting of 10 types of products leaflets, membership booklet, notepad, programme, feedback form and a pen</t>
    </r>
  </si>
  <si>
    <t>Printing</t>
  </si>
  <si>
    <r>
      <rPr>
        <b/>
        <sz val="12"/>
        <color theme="1"/>
        <rFont val="Arial"/>
        <family val="2"/>
      </rPr>
      <t>Newsletters for Pensioners (Fund News):</t>
    </r>
    <r>
      <rPr>
        <sz val="12"/>
        <color theme="1"/>
        <rFont val="Arial"/>
        <family val="2"/>
      </rPr>
      <t xml:space="preserve"> Laser print address labels for envelopes, laser print bar codes on the labels, print return address at the back of the envelopes </t>
    </r>
    <r>
      <rPr>
        <sz val="11"/>
        <color theme="1"/>
        <rFont val="Arial"/>
        <family val="2"/>
      </rPr>
      <t>and imprint “Permit Mail” and “GEPF” on upper right-hand corner of the envelopes.</t>
    </r>
  </si>
  <si>
    <t>Mailroom</t>
  </si>
  <si>
    <r>
      <rPr>
        <b/>
        <sz val="12"/>
        <color theme="1"/>
        <rFont val="Arial"/>
        <family val="2"/>
      </rPr>
      <t>Newsletters for Pensioners (Fund News):</t>
    </r>
    <r>
      <rPr>
        <sz val="12"/>
        <color theme="1"/>
        <rFont val="Arial"/>
        <family val="2"/>
      </rPr>
      <t xml:space="preserve"> Receive a list from GPAA with GEPF details, convert pension numbers and translate these into barcodes; fold newsletters to DL size, affix labels onto envelopes, insert newsletters into envelopes, sort, seal, bundle and deliver to the Post Office.</t>
    </r>
  </si>
  <si>
    <r>
      <rPr>
        <b/>
        <sz val="12"/>
        <color theme="1"/>
        <rFont val="Arial"/>
        <family val="2"/>
      </rPr>
      <t>Calendars for pensioners:</t>
    </r>
    <r>
      <rPr>
        <sz val="12"/>
        <color theme="1"/>
        <rFont val="Arial"/>
        <family val="2"/>
      </rPr>
      <t xml:space="preserve"> Fold the A5 tent calendars and enclose them with the 3rd quarter newsletter for pensioners during Dec / Nov.</t>
    </r>
  </si>
  <si>
    <r>
      <rPr>
        <b/>
        <sz val="12"/>
        <color theme="1"/>
        <rFont val="Arial"/>
        <family val="2"/>
      </rPr>
      <t>Newsletters for Active members (FundTalk):</t>
    </r>
    <r>
      <rPr>
        <sz val="12"/>
        <color theme="1"/>
        <rFont val="Arial"/>
        <family val="2"/>
      </rPr>
      <t xml:space="preserve"> Laser print address labels for envelopes, laser print bar codes on the labels, print return address at the back of the envelopes and imprint “Permit Mail” and “GEPF”  on upper right-hand corner of the envelopes.</t>
    </r>
  </si>
  <si>
    <r>
      <rPr>
        <b/>
        <sz val="12"/>
        <color theme="1"/>
        <rFont val="Arial"/>
        <family val="2"/>
      </rPr>
      <t>Newsletters for Active members (FundTalk):</t>
    </r>
    <r>
      <rPr>
        <sz val="12"/>
        <color theme="1"/>
        <rFont val="Arial"/>
        <family val="2"/>
      </rPr>
      <t xml:space="preserve"> Receive a list of GEPF members, convert member numbers and translate these into barcodes; fold newsletters to DL size, affix labels onto envelopes, insert newsletters into envelopes, sort, seal, bundle and deliver to the Post Office.</t>
    </r>
  </si>
  <si>
    <r>
      <rPr>
        <b/>
        <sz val="12"/>
        <color theme="1"/>
        <rFont val="Arial"/>
        <family val="2"/>
      </rPr>
      <t>Payment Advise slips for pensioners:</t>
    </r>
    <r>
      <rPr>
        <sz val="12"/>
        <color theme="1"/>
        <rFont val="Arial"/>
        <family val="2"/>
      </rPr>
      <t xml:space="preserve"> Laser print address labels for envelopes, laser print bar codes on the labels, print return address at the back of the envelopes and imprint “Permit Mail” and “GEPF” on upper right-hand corner of the envelopes.</t>
    </r>
  </si>
  <si>
    <t xml:space="preserve">Mailroom </t>
  </si>
  <si>
    <r>
      <rPr>
        <b/>
        <sz val="12"/>
        <color theme="1"/>
        <rFont val="Arial"/>
        <family val="2"/>
      </rPr>
      <t>Payment Advise slips for pensioners:</t>
    </r>
    <r>
      <rPr>
        <sz val="12"/>
        <color theme="1"/>
        <rFont val="Arial"/>
        <family val="2"/>
      </rPr>
      <t xml:space="preserve"> Receive payment advice template from GPAA, receive a list of pensioner details, personalise (mail merge) payment advise letter per pensioner, convert pension numbers and translate these into barcodes; fold newsletters to DL size, affix labels onto envelopes, insert newsletters into envelopes, sort, seal, bundle and deliver to the Post Office.</t>
    </r>
  </si>
  <si>
    <r>
      <rPr>
        <b/>
        <sz val="12"/>
        <color theme="1"/>
        <rFont val="Arial"/>
        <family val="2"/>
      </rPr>
      <t>Tax Certificates:</t>
    </r>
    <r>
      <rPr>
        <sz val="12"/>
        <color theme="1"/>
        <rFont val="Arial"/>
        <family val="2"/>
      </rPr>
      <t xml:space="preserve"> Print return address at the back of the envelopes and imprint “Permit Mail” and “GEPF” on upper right-hand corner of the envelopes.</t>
    </r>
  </si>
  <si>
    <r>
      <rPr>
        <b/>
        <sz val="12"/>
        <color theme="1"/>
        <rFont val="Arial"/>
        <family val="2"/>
      </rPr>
      <t xml:space="preserve">Tax Certificates: </t>
    </r>
    <r>
      <rPr>
        <sz val="12"/>
        <color theme="1"/>
        <rFont val="Arial"/>
        <family val="2"/>
      </rPr>
      <t>Receive tax certificate template from GPAA, receive a list of beneficiary details, personalise (mail merge) tax certificates, fold certificates to DL size, insert them into envelopes, sort, seal, bundle and deliver to the Post office.
NB: No envelope labels required as the envelopes are with a window.</t>
    </r>
  </si>
  <si>
    <r>
      <rPr>
        <b/>
        <sz val="12"/>
        <color theme="1"/>
        <rFont val="Arial"/>
        <family val="2"/>
      </rPr>
      <t>Annual Pension Increase letters, SASSA letters and FAQ documents for pensioners:</t>
    </r>
    <r>
      <rPr>
        <sz val="12"/>
        <color theme="1"/>
        <rFont val="Arial"/>
        <family val="2"/>
      </rPr>
      <t xml:space="preserve"> Laser print address labels for envelopes, laser print bar codes on the labels, print return address at the back of the envelopes and imprint “Permit Mail” and “GEPF” on upper right-hand corner of the envelopes.</t>
    </r>
  </si>
  <si>
    <r>
      <rPr>
        <b/>
        <sz val="12"/>
        <color theme="1"/>
        <rFont val="Arial"/>
        <family val="2"/>
      </rPr>
      <t>Annual Pension Increase letters and FAQ documents for pensioners:</t>
    </r>
    <r>
      <rPr>
        <sz val="12"/>
        <color theme="1"/>
        <rFont val="Arial"/>
        <family val="2"/>
      </rPr>
      <t xml:space="preserve"> Receive annual pension increase letter template from GPAA, receive a list of pensioner details, personalise (mail merge) payment advise letter per pensioner, convert pension numbers and translate them into barcodes, laser print barcodes onto envelopes, fold letters and FAQ documents to DL size, affix labels onto envelopes, insert folded letters and FAQ documents into envelopes, sort, seal, bundle and deliver to the Post office. 
</t>
    </r>
    <r>
      <rPr>
        <b/>
        <sz val="12"/>
        <color theme="1"/>
        <rFont val="Arial"/>
        <family val="2"/>
      </rPr>
      <t>NB:</t>
    </r>
    <r>
      <rPr>
        <sz val="12"/>
        <color theme="1"/>
        <rFont val="Arial"/>
        <family val="2"/>
      </rPr>
      <t xml:space="preserve"> Pension increase letter, SASSA letter and FAQ document to be enclosed into </t>
    </r>
    <r>
      <rPr>
        <b/>
        <sz val="12"/>
        <color theme="1"/>
        <rFont val="Arial"/>
        <family val="2"/>
      </rPr>
      <t>one envelope</t>
    </r>
    <r>
      <rPr>
        <sz val="12"/>
        <color theme="1"/>
        <rFont val="Arial"/>
        <family val="2"/>
      </rPr>
      <t>.</t>
    </r>
  </si>
  <si>
    <r>
      <rPr>
        <b/>
        <sz val="12"/>
        <color theme="1"/>
        <rFont val="Arial"/>
        <family val="2"/>
      </rPr>
      <t>Annual SASSA letters for pensioners:</t>
    </r>
    <r>
      <rPr>
        <sz val="12"/>
        <color theme="1"/>
        <rFont val="Arial"/>
        <family val="2"/>
      </rPr>
      <t xml:space="preserve"> Receive a list of pensioner details who may qualify for SASSA grants,  fold letters to DL size,  insert folded letters and FAQ documents into envelopes, sort, seal, bundle and deliver to the Post office. 
NB: Pension increase letter, SASSA letter and FAQ document to be enclosed into one envelope.</t>
    </r>
  </si>
  <si>
    <t>Personalised correspondence letters: Laser print address labels for envelopes, laser print bar codes on the labels, print return address at the back of the envelopes  and imprint “Permit Mail” and “GEPF”  on upper right-hand corner of the envelopes.</t>
  </si>
  <si>
    <r>
      <rPr>
        <b/>
        <sz val="12"/>
        <color theme="1"/>
        <rFont val="Arial"/>
        <family val="2"/>
      </rPr>
      <t>Personalised correspondence letters:</t>
    </r>
    <r>
      <rPr>
        <sz val="12"/>
        <color theme="1"/>
        <rFont val="Arial"/>
        <family val="2"/>
      </rPr>
      <t xml:space="preserve"> Receive correspondence letter template from GPAA, receive a list of GEPF member details from GPAA, personalise (mail merge) correspondence letter for each GEPF member, convert member numbers and translate them into barcodes, laser print barcodes onto envelopes, fold letters to DL size, affix labels onto </t>
    </r>
    <r>
      <rPr>
        <sz val="11"/>
        <color theme="1"/>
        <rFont val="Arial"/>
        <family val="2"/>
      </rPr>
      <t xml:space="preserve">envelopes, insert folded letters into envelopes, sort, seal, bundle and deliver to the Post office. </t>
    </r>
  </si>
  <si>
    <r>
      <rPr>
        <b/>
        <sz val="12"/>
        <color theme="1"/>
        <rFont val="Arial"/>
        <family val="2"/>
      </rPr>
      <t>Pensioners’ cards and letters for pensioners:</t>
    </r>
    <r>
      <rPr>
        <sz val="12"/>
        <color theme="1"/>
        <rFont val="Arial"/>
        <family val="2"/>
      </rPr>
      <t xml:space="preserve"> Print return address at the back of the envelopes and imprint “Permit Mail” and “GEPF” on upper right-hand corner of the envelopes.</t>
    </r>
  </si>
  <si>
    <r>
      <rPr>
        <b/>
        <sz val="12"/>
        <color theme="1"/>
        <rFont val="Arial"/>
        <family val="2"/>
      </rPr>
      <t>Pensioners’ cards and letters for pensioners:</t>
    </r>
    <r>
      <rPr>
        <sz val="12"/>
        <color theme="1"/>
        <rFont val="Arial"/>
        <family val="2"/>
      </rPr>
      <t xml:space="preserve"> Receive letter template from GPAA, receive a list of pensioner details from GPAA, personalise (mail merge) cover letter for each pensioner, fold the letters, insert both pensioner cards and letters into envelopes, sort, seal, bundle and deliver to the Post Office weekly. 
Please note:
• Envelope labels are not required as the envelopes are window envelopes.
• Each pensioner card is enclosed with a personalised letter.
</t>
    </r>
  </si>
  <si>
    <r>
      <rPr>
        <b/>
        <sz val="12"/>
        <color theme="1"/>
        <rFont val="Arial"/>
        <family val="2"/>
      </rPr>
      <t>Benefit Statements:</t>
    </r>
    <r>
      <rPr>
        <sz val="12"/>
        <color theme="1"/>
        <rFont val="Arial"/>
        <family val="2"/>
      </rPr>
      <t xml:space="preserve"> Print return address at the back of the envelopes and imprint “Permit Mail” and “GEPF” on upper right-hand corner of the envelopes.</t>
    </r>
    <r>
      <rPr>
        <b/>
        <sz val="12"/>
        <color theme="1"/>
        <rFont val="Arial"/>
        <family val="2"/>
      </rPr>
      <t xml:space="preserve">
NB:</t>
    </r>
    <r>
      <rPr>
        <sz val="12"/>
        <color theme="1"/>
        <rFont val="Arial"/>
        <family val="2"/>
      </rPr>
      <t xml:space="preserve"> Envelope labels are not required as the envelopes are window envelopes.</t>
    </r>
  </si>
  <si>
    <t>Benefit Statements: Receive the benefit statement template from FPAA, receive a list of GEPF member details from GPAA, personalise (mail merge) the benefit statement for each GEPF member, fold the statements and FAQ document into DL size, insert them into envelopes, sort, seal, bundle and deliver to the Post Office.</t>
  </si>
  <si>
    <t>PAMMS certification</t>
  </si>
  <si>
    <t>Validate and clean badly formatted addresses for all member and Pensioner addresses submitted to the service provider.  Perform postal sorting, data analysis and reporting.  Quantity refers to the number of addresses for which cleansing is required.  Addresses may be submitted in a numer of batches.</t>
  </si>
  <si>
    <t>Toal Services</t>
  </si>
  <si>
    <t>All Services</t>
  </si>
  <si>
    <t>1. This workbook contains 3 spreadsheets:</t>
  </si>
  <si>
    <t>A catalogue of all printed items requested by the GPAA.</t>
  </si>
  <si>
    <t>A price list &amp; schedule for printed items</t>
  </si>
  <si>
    <t>2. You as the service provider are requested to enter the following information in the workbook:</t>
  </si>
  <si>
    <t>In the Price List &amp; Catalogue for printed items, please enter the following:</t>
  </si>
  <si>
    <t>Printed Items</t>
  </si>
  <si>
    <t>Services</t>
  </si>
  <si>
    <t>Total</t>
  </si>
  <si>
    <t>Year 1</t>
  </si>
  <si>
    <t>Year 2</t>
  </si>
  <si>
    <t>Year 3</t>
  </si>
  <si>
    <t>Year 4</t>
  </si>
  <si>
    <t>Year 5</t>
  </si>
  <si>
    <t>Total Contract</t>
  </si>
  <si>
    <t>Guidelines for using this Workbook:</t>
  </si>
  <si>
    <t>Category</t>
  </si>
  <si>
    <t>Print &amp; Mail Tender</t>
  </si>
  <si>
    <t>Escalation factors for the years of the contract.  The table for this can be found at the top of the Price List &amp; Catalogue spreadsheet.  Please note that for example for a 3% escalation you must fill in a value of 0.03.</t>
  </si>
  <si>
    <t>Individual unit prices (including VAT) that you will be charging on the first year.  This can be entered in column F of the Price List &amp; Catalogue spreadsheet.</t>
  </si>
  <si>
    <t>In the Services spreadsheet, please enter the following:</t>
  </si>
  <si>
    <t>Escalation factors for the years of the contract.  The table for this can be found at the top of the Services spreadsheet.   Please note that for example for a 3% escalation you must fill in a value of 0.03</t>
  </si>
  <si>
    <t>Individual service prices (including VAT) that you will be charging on the first year.  This can be entered in column E of the Services spreadsheet .</t>
  </si>
  <si>
    <t>A price list &amp; schedule for the requested services (packaging, printing and mailroom services)</t>
  </si>
  <si>
    <t>SBD 3.1</t>
  </si>
  <si>
    <t>3. Price must be inclusive of Value Added Tax (VAT)</t>
  </si>
  <si>
    <t>4. Charges may only be raised for actual printed items and work done.  The serice provider acknowledges that the GPAA may not require the maximum stated printed items to be printed or the maximum stated of services to be performed.</t>
  </si>
  <si>
    <t xml:space="preserve">5.  Maximum prices for each year and maximum prices for the entire contract will be calculated automatically. </t>
  </si>
  <si>
    <t>6. Please note that charges may be raised on GPAA on actual printed items provided to GPAA or actual services provided to GPAA.  The maximum total price is provided as a maximum allowed budget only.</t>
  </si>
  <si>
    <t>7. The table below provides a summary for these prices.</t>
  </si>
  <si>
    <t>Price per Unit (VAT inclusive)</t>
  </si>
  <si>
    <t>Maximum Total Price for the Year (VAT inclusive)</t>
  </si>
  <si>
    <t>Maximum Total Price for the Contract Term (VAT inclusive)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</si>
</sst>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R-1C09]* #,##0.00_-;\-[$R-1C09]* #,##0.00_-;_-[$R-1C09]* &quot;-&quot;??_-;_-@_-"/>
  </numFmts>
  <fonts count="10" x14ac:knownFonts="1">
    <font>
      <sz val="11"/>
      <color theme="1"/>
      <name val="Calibri"/>
      <family val="2"/>
      <scheme val="minor"/>
    </font>
    <font>
      <sz val="10"/>
      <color theme="1"/>
      <name val="Times New Roman"/>
      <family val="1"/>
    </font>
    <font>
      <b/>
      <sz val="12"/>
      <color theme="1"/>
      <name val="Arial"/>
      <family val="2"/>
    </font>
    <font>
      <sz val="12"/>
      <color theme="1"/>
      <name val="Arial"/>
      <family val="2"/>
    </font>
    <font>
      <sz val="11"/>
      <color theme="1"/>
      <name val="Arial"/>
      <family val="2"/>
    </font>
    <font>
      <b/>
      <sz val="11"/>
      <color theme="1"/>
      <name val="Arial"/>
      <family val="2"/>
    </font>
    <font>
      <b/>
      <sz val="18"/>
      <color theme="1"/>
      <name val="Arial"/>
      <family val="2"/>
    </font>
    <font>
      <b/>
      <sz val="14"/>
      <color theme="1"/>
      <name val="Calibri"/>
      <family val="2"/>
      <scheme val="minor"/>
    </font>
    <font>
      <b/>
      <sz val="24"/>
      <color theme="1"/>
      <name val="Calibri"/>
      <family val="2"/>
      <scheme val="minor"/>
    </font>
    <font>
      <sz val="16"/>
      <color theme="1"/>
      <name val="Calibri"/>
      <family val="2"/>
      <scheme val="minor"/>
    </font>
  </fonts>
  <fills count="3">
    <fill>
      <patternFill patternType="none"/>
    </fill>
    <fill>
      <patternFill patternType="gray125"/>
    </fill>
    <fill>
      <patternFill patternType="solid">
        <fgColor rgb="FFD9D9D9"/>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9">
    <xf numFmtId="0" fontId="0" fillId="0" borderId="0" xfId="0"/>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3" fontId="0" fillId="0" borderId="0" xfId="0" applyNumberFormat="1"/>
    <xf numFmtId="0" fontId="3" fillId="0" borderId="5" xfId="0" applyFont="1" applyBorder="1" applyAlignment="1">
      <alignment vertical="center" wrapText="1"/>
    </xf>
    <xf numFmtId="0" fontId="3" fillId="0" borderId="4" xfId="0" applyFont="1" applyBorder="1" applyAlignment="1">
      <alignment vertical="center" wrapText="1"/>
    </xf>
    <xf numFmtId="3" fontId="3" fillId="0" borderId="5" xfId="0" applyNumberFormat="1" applyFont="1" applyBorder="1" applyAlignment="1">
      <alignment vertical="center" wrapText="1"/>
    </xf>
    <xf numFmtId="0" fontId="1" fillId="0" borderId="5" xfId="0" applyFont="1" applyBorder="1" applyAlignment="1">
      <alignment vertical="top" wrapText="1"/>
    </xf>
    <xf numFmtId="0" fontId="2" fillId="0" borderId="5" xfId="0" applyFont="1" applyBorder="1" applyAlignment="1">
      <alignment horizontal="left" vertical="center" wrapText="1"/>
    </xf>
    <xf numFmtId="0" fontId="3" fillId="0" borderId="5" xfId="0" applyFont="1" applyBorder="1" applyAlignment="1">
      <alignment horizontal="left" vertical="center" wrapText="1"/>
    </xf>
    <xf numFmtId="0" fontId="0" fillId="0" borderId="0" xfId="0" applyAlignment="1">
      <alignment horizontal="left"/>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xf>
    <xf numFmtId="164" fontId="2" fillId="0" borderId="1" xfId="0" applyNumberFormat="1" applyFont="1" applyBorder="1" applyAlignment="1">
      <alignment vertical="center" wrapText="1"/>
    </xf>
    <xf numFmtId="164" fontId="3" fillId="0" borderId="5" xfId="0" applyNumberFormat="1" applyFont="1" applyBorder="1" applyAlignment="1">
      <alignment vertical="center" wrapText="1"/>
    </xf>
    <xf numFmtId="164" fontId="0" fillId="0" borderId="0" xfId="0" applyNumberFormat="1"/>
    <xf numFmtId="3" fontId="2" fillId="0" borderId="1" xfId="0" applyNumberFormat="1" applyFont="1" applyBorder="1" applyAlignment="1">
      <alignment vertical="center" wrapText="1"/>
    </xf>
    <xf numFmtId="3" fontId="3" fillId="0" borderId="8"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164" fontId="3" fillId="0" borderId="5" xfId="0" applyNumberFormat="1" applyFont="1" applyBorder="1" applyAlignment="1">
      <alignment horizontal="right" vertical="center" wrapText="1"/>
    </xf>
    <xf numFmtId="164" fontId="3" fillId="0" borderId="1" xfId="0" applyNumberFormat="1" applyFont="1" applyBorder="1" applyAlignment="1">
      <alignment horizontal="right" vertical="center" wrapText="1"/>
    </xf>
    <xf numFmtId="2" fontId="3" fillId="0" borderId="5" xfId="0" applyNumberFormat="1" applyFont="1" applyBorder="1" applyAlignment="1">
      <alignment horizontal="right" vertical="center" wrapText="1"/>
    </xf>
    <xf numFmtId="0" fontId="2" fillId="0" borderId="9" xfId="0" applyFont="1" applyBorder="1" applyAlignment="1">
      <alignment horizontal="center"/>
    </xf>
    <xf numFmtId="0" fontId="3" fillId="0" borderId="9" xfId="0" applyFont="1" applyBorder="1"/>
    <xf numFmtId="4" fontId="3" fillId="0" borderId="9" xfId="0" applyNumberFormat="1" applyFont="1" applyBorder="1"/>
    <xf numFmtId="0" fontId="3" fillId="2" borderId="1" xfId="0" applyFont="1" applyFill="1" applyBorder="1" applyAlignment="1">
      <alignment vertical="center" wrapText="1"/>
    </xf>
    <xf numFmtId="3" fontId="3" fillId="0" borderId="1" xfId="0" applyNumberFormat="1" applyFont="1" applyBorder="1" applyAlignment="1">
      <alignment vertical="center" wrapText="1"/>
    </xf>
    <xf numFmtId="164" fontId="3" fillId="0" borderId="1" xfId="0" applyNumberFormat="1" applyFont="1" applyBorder="1" applyAlignment="1">
      <alignment vertical="center" wrapText="1"/>
    </xf>
    <xf numFmtId="0" fontId="3" fillId="0" borderId="1" xfId="0" applyFont="1" applyBorder="1" applyAlignment="1">
      <alignment wrapText="1"/>
    </xf>
    <xf numFmtId="0" fontId="3" fillId="0" borderId="1" xfId="0" applyFont="1" applyBorder="1"/>
    <xf numFmtId="3" fontId="3" fillId="0" borderId="1" xfId="0" applyNumberFormat="1" applyFont="1" applyFill="1" applyBorder="1" applyAlignment="1">
      <alignment vertical="center" wrapText="1"/>
    </xf>
    <xf numFmtId="0" fontId="3" fillId="0" borderId="1" xfId="0" applyFont="1" applyFill="1" applyBorder="1" applyAlignment="1">
      <alignment wrapText="1"/>
    </xf>
    <xf numFmtId="3" fontId="4" fillId="0" borderId="1" xfId="0" applyNumberFormat="1"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wrapText="1"/>
    </xf>
    <xf numFmtId="3"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2" fillId="0" borderId="1" xfId="0" applyFont="1" applyFill="1" applyBorder="1"/>
    <xf numFmtId="0" fontId="5" fillId="0" borderId="1" xfId="0" applyFont="1" applyBorder="1" applyAlignment="1">
      <alignment wrapText="1"/>
    </xf>
    <xf numFmtId="0" fontId="5" fillId="0" borderId="1" xfId="0" applyFont="1" applyBorder="1"/>
    <xf numFmtId="164" fontId="5" fillId="0" borderId="1" xfId="0" applyNumberFormat="1" applyFont="1" applyBorder="1"/>
    <xf numFmtId="0" fontId="0" fillId="0" borderId="0" xfId="0" applyAlignment="1">
      <alignment wrapText="1"/>
    </xf>
    <xf numFmtId="0" fontId="0" fillId="0" borderId="0" xfId="0" applyAlignment="1">
      <alignment horizontal="left" wrapText="1"/>
    </xf>
    <xf numFmtId="0" fontId="0" fillId="0" borderId="0" xfId="0" applyAlignment="1">
      <alignment horizontal="left" wrapText="1" indent="3"/>
    </xf>
    <xf numFmtId="0" fontId="7" fillId="0" borderId="0" xfId="0" applyFont="1"/>
    <xf numFmtId="0" fontId="7" fillId="0" borderId="1" xfId="0" applyFont="1" applyBorder="1"/>
    <xf numFmtId="3" fontId="7" fillId="0" borderId="1" xfId="0" applyNumberFormat="1" applyFont="1" applyBorder="1"/>
    <xf numFmtId="164" fontId="7" fillId="0" borderId="1" xfId="0" applyNumberFormat="1" applyFont="1" applyBorder="1"/>
    <xf numFmtId="0" fontId="8" fillId="0" borderId="0" xfId="0" applyFont="1" applyAlignment="1">
      <alignment wrapText="1"/>
    </xf>
    <xf numFmtId="0" fontId="8" fillId="0" borderId="0" xfId="0" applyFont="1"/>
    <xf numFmtId="0" fontId="9" fillId="0" borderId="0" xfId="0" applyFont="1" applyAlignment="1">
      <alignment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1" fillId="0" borderId="8" xfId="0" applyFont="1" applyBorder="1" applyAlignment="1">
      <alignment vertical="top" wrapText="1"/>
    </xf>
    <xf numFmtId="0" fontId="1" fillId="0" borderId="4" xfId="0" applyFont="1" applyBorder="1" applyAlignment="1">
      <alignment vertical="top" wrapText="1"/>
    </xf>
    <xf numFmtId="0" fontId="1" fillId="0" borderId="6" xfId="0" applyFont="1" applyBorder="1" applyAlignment="1">
      <alignment vertical="top" wrapText="1"/>
    </xf>
    <xf numFmtId="0" fontId="2" fillId="0" borderId="8"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6" fillId="0" borderId="1" xfId="0" applyFont="1" applyBorder="1" applyAlignment="1">
      <alignment horizontal="center"/>
    </xf>
    <xf numFmtId="0" fontId="2" fillId="0" borderId="9" xfId="0" applyFont="1" applyBorder="1" applyAlignment="1">
      <alignment horizontal="center"/>
    </xf>
    <xf numFmtId="164" fontId="3" fillId="0" borderId="8"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3" fontId="3" fillId="0" borderId="8" xfId="0" applyNumberFormat="1" applyFont="1" applyBorder="1" applyAlignment="1">
      <alignment horizontal="right" vertical="center" wrapText="1"/>
    </xf>
    <xf numFmtId="3" fontId="3" fillId="0" borderId="4" xfId="0" applyNumberFormat="1" applyFont="1" applyBorder="1" applyAlignment="1">
      <alignment horizontal="right" vertical="center" wrapText="1"/>
    </xf>
    <xf numFmtId="3" fontId="3" fillId="0" borderId="8" xfId="0" applyNumberFormat="1" applyFont="1" applyBorder="1" applyAlignment="1">
      <alignment vertical="center" wrapText="1"/>
    </xf>
    <xf numFmtId="3" fontId="3" fillId="0" borderId="6" xfId="0" applyNumberFormat="1" applyFont="1" applyBorder="1" applyAlignment="1">
      <alignment vertical="center" wrapText="1"/>
    </xf>
    <xf numFmtId="3" fontId="3" fillId="0" borderId="4" xfId="0" applyNumberFormat="1" applyFont="1" applyBorder="1" applyAlignment="1">
      <alignment vertical="center" wrapText="1"/>
    </xf>
    <xf numFmtId="3" fontId="3" fillId="0" borderId="6" xfId="0" applyNumberFormat="1" applyFont="1" applyBorder="1" applyAlignment="1">
      <alignment horizontal="right" vertical="center" wrapText="1"/>
    </xf>
    <xf numFmtId="164" fontId="3" fillId="0" borderId="8" xfId="0" applyNumberFormat="1" applyFont="1" applyBorder="1" applyAlignment="1">
      <alignment vertical="center" wrapText="1"/>
    </xf>
    <xf numFmtId="164" fontId="3" fillId="0" borderId="6" xfId="0" applyNumberFormat="1" applyFont="1" applyBorder="1" applyAlignment="1">
      <alignment vertical="center" wrapText="1"/>
    </xf>
    <xf numFmtId="164" fontId="3" fillId="0" borderId="4" xfId="0" applyNumberFormat="1" applyFont="1" applyBorder="1" applyAlignment="1">
      <alignment vertical="center" wrapText="1"/>
    </xf>
    <xf numFmtId="164" fontId="3" fillId="0" borderId="8" xfId="0" applyNumberFormat="1" applyFont="1" applyBorder="1" applyAlignment="1">
      <alignment horizontal="left" vertical="center" wrapText="1"/>
    </xf>
    <xf numFmtId="164" fontId="3" fillId="0" borderId="4" xfId="0" applyNumberFormat="1"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3" fontId="2" fillId="0" borderId="8" xfId="0" applyNumberFormat="1" applyFont="1" applyBorder="1" applyAlignment="1">
      <alignment horizontal="left" vertical="center" wrapText="1"/>
    </xf>
    <xf numFmtId="3" fontId="2" fillId="0" borderId="4" xfId="0" applyNumberFormat="1" applyFont="1" applyBorder="1" applyAlignment="1">
      <alignment horizontal="left" vertical="center" wrapText="1"/>
    </xf>
    <xf numFmtId="0" fontId="3" fillId="0" borderId="8" xfId="0" applyFont="1" applyBorder="1" applyAlignment="1">
      <alignment horizontal="right" vertical="center" wrapText="1"/>
    </xf>
    <xf numFmtId="0" fontId="3" fillId="0" borderId="4" xfId="0" applyFont="1" applyBorder="1" applyAlignment="1">
      <alignment horizontal="right" vertical="center" wrapText="1"/>
    </xf>
    <xf numFmtId="0" fontId="3" fillId="0" borderId="6" xfId="0" applyFont="1" applyBorder="1" applyAlignment="1">
      <alignment horizontal="right"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Normal" xfId="0" builtinId="0"/>
  </cellStyles>
  <dxfs count="6">
    <dxf>
      <numFmt numFmtId="164" formatCode="_-[$R-1C09]* #,##0.00_-;\-[$R-1C09]* #,##0.00_-;_-[$R-1C09]* &quot;-&quot;??_-;_-@_-"/>
    </dxf>
    <dxf>
      <numFmt numFmtId="164" formatCode="_-[$R-1C09]* #,##0.00_-;\-[$R-1C09]* #,##0.00_-;_-[$R-1C09]* &quot;-&quot;??_-;_-@_-"/>
    </dxf>
    <dxf>
      <numFmt numFmtId="164" formatCode="_-[$R-1C09]* #,##0.00_-;\-[$R-1C09]* #,##0.00_-;_-[$R-1C09]* &quot;-&quot;??_-;_-@_-"/>
    </dxf>
    <dxf>
      <numFmt numFmtId="164" formatCode="_-[$R-1C09]* #,##0.00_-;\-[$R-1C09]* #,##0.00_-;_-[$R-1C09]* &quot;-&quot;??_-;_-@_-"/>
    </dxf>
    <dxf>
      <numFmt numFmtId="164" formatCode="_-[$R-1C09]* #,##0.00_-;\-[$R-1C09]* #,##0.00_-;_-[$R-1C09]* &quot;-&quot;??_-;_-@_-"/>
    </dxf>
    <dxf>
      <numFmt numFmtId="164" formatCode="_-[$R-1C09]* #,##0.00_-;\-[$R-1C09]* #,##0.00_-;_-[$R-1C09]*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1" name="Table1" displayName="Table1" ref="B23:H26" totalsRowShown="0">
  <autoFilter ref="B23:H26"/>
  <tableColumns count="7">
    <tableColumn id="1" name="Category"/>
    <tableColumn id="2" name="Year 1" dataDxfId="5"/>
    <tableColumn id="3" name="Year 2" dataDxfId="4"/>
    <tableColumn id="4" name="Year 3" dataDxfId="3"/>
    <tableColumn id="5" name="Year 4" dataDxfId="2"/>
    <tableColumn id="6" name="Year 5" dataDxfId="1"/>
    <tableColumn id="7" name="Total Contract" dataDxfId="0">
      <calculatedColumnFormula>SUM(C24:G24)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6"/>
  <sheetViews>
    <sheetView tabSelected="1" topLeftCell="A2" workbookViewId="0">
      <selection activeCell="A40" sqref="A40"/>
    </sheetView>
  </sheetViews>
  <sheetFormatPr defaultRowHeight="14.4" x14ac:dyDescent="0.3"/>
  <cols>
    <col min="1" max="1" width="88" style="43" customWidth="1"/>
    <col min="2" max="2" width="11.77734375" bestFit="1" customWidth="1"/>
    <col min="3" max="3" width="17.77734375" customWidth="1"/>
    <col min="4" max="4" width="15.33203125" customWidth="1"/>
    <col min="5" max="5" width="17.6640625" customWidth="1"/>
    <col min="6" max="6" width="15" customWidth="1"/>
    <col min="7" max="7" width="17.77734375" customWidth="1"/>
    <col min="8" max="8" width="24.21875" customWidth="1"/>
  </cols>
  <sheetData>
    <row r="3" spans="1:3" s="51" customFormat="1" ht="31.2" x14ac:dyDescent="0.6">
      <c r="A3" s="50" t="s">
        <v>287</v>
      </c>
      <c r="C3" s="51" t="s">
        <v>294</v>
      </c>
    </row>
    <row r="4" spans="1:3" s="51" customFormat="1" ht="31.2" x14ac:dyDescent="0.6">
      <c r="A4" s="50"/>
    </row>
    <row r="5" spans="1:3" ht="21" x14ac:dyDescent="0.4">
      <c r="A5" s="52" t="s">
        <v>285</v>
      </c>
    </row>
    <row r="6" spans="1:3" x14ac:dyDescent="0.3">
      <c r="A6" s="43" t="s">
        <v>271</v>
      </c>
    </row>
    <row r="7" spans="1:3" x14ac:dyDescent="0.3">
      <c r="A7" s="45" t="s">
        <v>272</v>
      </c>
    </row>
    <row r="8" spans="1:3" x14ac:dyDescent="0.3">
      <c r="A8" s="45" t="s">
        <v>273</v>
      </c>
    </row>
    <row r="9" spans="1:3" x14ac:dyDescent="0.3">
      <c r="A9" s="45" t="s">
        <v>293</v>
      </c>
    </row>
    <row r="10" spans="1:3" x14ac:dyDescent="0.3">
      <c r="A10" s="44" t="s">
        <v>274</v>
      </c>
    </row>
    <row r="11" spans="1:3" x14ac:dyDescent="0.3">
      <c r="A11" s="44" t="s">
        <v>275</v>
      </c>
    </row>
    <row r="12" spans="1:3" ht="43.2" x14ac:dyDescent="0.3">
      <c r="A12" s="45" t="s">
        <v>288</v>
      </c>
    </row>
    <row r="13" spans="1:3" ht="28.8" x14ac:dyDescent="0.3">
      <c r="A13" s="45" t="s">
        <v>289</v>
      </c>
    </row>
    <row r="14" spans="1:3" x14ac:dyDescent="0.3">
      <c r="A14" s="44" t="s">
        <v>290</v>
      </c>
    </row>
    <row r="15" spans="1:3" ht="31.8" customHeight="1" x14ac:dyDescent="0.3">
      <c r="A15" s="45" t="s">
        <v>291</v>
      </c>
    </row>
    <row r="16" spans="1:3" ht="28.8" x14ac:dyDescent="0.3">
      <c r="A16" s="45" t="s">
        <v>292</v>
      </c>
    </row>
    <row r="17" spans="1:8" x14ac:dyDescent="0.3">
      <c r="A17" s="44" t="s">
        <v>295</v>
      </c>
    </row>
    <row r="18" spans="1:8" ht="43.2" x14ac:dyDescent="0.3">
      <c r="A18" s="44" t="s">
        <v>296</v>
      </c>
    </row>
    <row r="19" spans="1:8" ht="28.8" x14ac:dyDescent="0.3">
      <c r="A19" s="44" t="s">
        <v>297</v>
      </c>
    </row>
    <row r="20" spans="1:8" ht="28.8" x14ac:dyDescent="0.3">
      <c r="A20" s="44" t="s">
        <v>298</v>
      </c>
    </row>
    <row r="21" spans="1:8" x14ac:dyDescent="0.3">
      <c r="A21" s="44" t="s">
        <v>299</v>
      </c>
    </row>
    <row r="23" spans="1:8" x14ac:dyDescent="0.3">
      <c r="B23" t="s">
        <v>286</v>
      </c>
      <c r="C23" t="s">
        <v>279</v>
      </c>
      <c r="D23" t="s">
        <v>280</v>
      </c>
      <c r="E23" t="s">
        <v>281</v>
      </c>
      <c r="F23" t="s">
        <v>282</v>
      </c>
      <c r="G23" t="s">
        <v>283</v>
      </c>
      <c r="H23" t="s">
        <v>284</v>
      </c>
    </row>
    <row r="24" spans="1:8" x14ac:dyDescent="0.3">
      <c r="B24" t="s">
        <v>276</v>
      </c>
      <c r="C24" s="17">
        <f>'Price List &amp; Estimate'!G126</f>
        <v>0</v>
      </c>
      <c r="D24" s="17">
        <f>'Price List &amp; Estimate'!J126</f>
        <v>0</v>
      </c>
      <c r="E24" s="17">
        <f>'Price List &amp; Estimate'!M126</f>
        <v>0</v>
      </c>
      <c r="F24" s="17">
        <f>'Price List &amp; Estimate'!P126</f>
        <v>0</v>
      </c>
      <c r="G24" s="17">
        <f>'Price List &amp; Estimate'!S126</f>
        <v>0</v>
      </c>
      <c r="H24" s="17">
        <f>SUM(C24:G24)</f>
        <v>0</v>
      </c>
    </row>
    <row r="25" spans="1:8" x14ac:dyDescent="0.3">
      <c r="B25" t="s">
        <v>277</v>
      </c>
      <c r="C25" s="17">
        <f>Services!F32</f>
        <v>0</v>
      </c>
      <c r="D25" s="17">
        <f>Services!H32</f>
        <v>0</v>
      </c>
      <c r="E25" s="17">
        <f>Services!J32</f>
        <v>0</v>
      </c>
      <c r="F25" s="17">
        <f>Services!L32</f>
        <v>0</v>
      </c>
      <c r="G25" s="17">
        <f>Services!N32</f>
        <v>0</v>
      </c>
      <c r="H25" s="17">
        <f>SUM(C25:G25)</f>
        <v>0</v>
      </c>
    </row>
    <row r="26" spans="1:8" x14ac:dyDescent="0.3">
      <c r="B26" t="s">
        <v>278</v>
      </c>
      <c r="C26" s="17">
        <f>SUM(C24:C25)</f>
        <v>0</v>
      </c>
      <c r="D26" s="17">
        <f t="shared" ref="D26:G26" si="0">SUM(D24:D25)</f>
        <v>0</v>
      </c>
      <c r="E26" s="17">
        <f t="shared" si="0"/>
        <v>0</v>
      </c>
      <c r="F26" s="17">
        <f t="shared" si="0"/>
        <v>0</v>
      </c>
      <c r="G26" s="17">
        <f t="shared" si="0"/>
        <v>0</v>
      </c>
      <c r="H26" s="17">
        <f>SUM(C26:G26)</f>
        <v>0</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workbookViewId="0">
      <selection activeCell="B11" sqref="B11:B14"/>
    </sheetView>
  </sheetViews>
  <sheetFormatPr defaultRowHeight="14.4" x14ac:dyDescent="0.3"/>
  <cols>
    <col min="1" max="1" width="25.5546875" bestFit="1" customWidth="1"/>
    <col min="2" max="2" width="18.5546875" customWidth="1"/>
    <col min="3" max="3" width="22" customWidth="1"/>
    <col min="4" max="4" width="38.21875" style="11" customWidth="1"/>
    <col min="5" max="5" width="17.21875" customWidth="1"/>
  </cols>
  <sheetData>
    <row r="1" spans="1:5" ht="16.2" customHeight="1" thickBot="1" x14ac:dyDescent="0.35">
      <c r="A1" s="1" t="s">
        <v>0</v>
      </c>
      <c r="B1" s="68" t="s">
        <v>1</v>
      </c>
      <c r="C1" s="69"/>
      <c r="D1" s="69"/>
      <c r="E1" s="70"/>
    </row>
    <row r="2" spans="1:5" ht="31.8" thickBot="1" x14ac:dyDescent="0.35">
      <c r="A2" s="2" t="s">
        <v>2</v>
      </c>
      <c r="B2" s="3" t="s">
        <v>6</v>
      </c>
      <c r="C2" s="3" t="s">
        <v>7</v>
      </c>
      <c r="D2" s="9" t="s">
        <v>8</v>
      </c>
      <c r="E2" s="3" t="s">
        <v>9</v>
      </c>
    </row>
    <row r="3" spans="1:5" ht="16.2" thickBot="1" x14ac:dyDescent="0.35">
      <c r="A3" s="56" t="s">
        <v>10</v>
      </c>
      <c r="B3" s="57"/>
      <c r="C3" s="57"/>
      <c r="D3" s="57"/>
      <c r="E3" s="58"/>
    </row>
    <row r="4" spans="1:5" ht="14.4" customHeight="1" x14ac:dyDescent="0.3">
      <c r="A4" s="65" t="s">
        <v>11</v>
      </c>
      <c r="B4" s="59" t="s">
        <v>13</v>
      </c>
      <c r="C4" s="59" t="s">
        <v>14</v>
      </c>
      <c r="D4" s="53" t="s">
        <v>174</v>
      </c>
      <c r="E4" s="59" t="s">
        <v>15</v>
      </c>
    </row>
    <row r="5" spans="1:5" ht="14.4" customHeight="1" x14ac:dyDescent="0.3">
      <c r="A5" s="67"/>
      <c r="B5" s="60"/>
      <c r="C5" s="60"/>
      <c r="D5" s="55"/>
      <c r="E5" s="60"/>
    </row>
    <row r="6" spans="1:5" ht="69.599999999999994" customHeight="1" thickBot="1" x14ac:dyDescent="0.35">
      <c r="A6" s="66"/>
      <c r="B6" s="61"/>
      <c r="C6" s="61"/>
      <c r="D6" s="54"/>
      <c r="E6" s="61"/>
    </row>
    <row r="7" spans="1:5" ht="75" customHeight="1" x14ac:dyDescent="0.3">
      <c r="A7" s="59" t="s">
        <v>16</v>
      </c>
      <c r="B7" s="59" t="s">
        <v>18</v>
      </c>
      <c r="C7" s="59" t="s">
        <v>19</v>
      </c>
      <c r="D7" s="53" t="s">
        <v>175</v>
      </c>
      <c r="E7" s="59" t="s">
        <v>20</v>
      </c>
    </row>
    <row r="8" spans="1:5" ht="3.6" customHeight="1" thickBot="1" x14ac:dyDescent="0.35">
      <c r="A8" s="61"/>
      <c r="B8" s="61"/>
      <c r="C8" s="61"/>
      <c r="D8" s="54"/>
      <c r="E8" s="61"/>
    </row>
    <row r="9" spans="1:5" ht="61.2" customHeight="1" thickBot="1" x14ac:dyDescent="0.35">
      <c r="A9" s="59" t="s">
        <v>21</v>
      </c>
      <c r="B9" s="59" t="s">
        <v>18</v>
      </c>
      <c r="C9" s="59" t="s">
        <v>23</v>
      </c>
      <c r="D9" s="53" t="s">
        <v>176</v>
      </c>
      <c r="E9" s="59" t="s">
        <v>20</v>
      </c>
    </row>
    <row r="10" spans="1:5" ht="15" hidden="1" customHeight="1" thickBot="1" x14ac:dyDescent="0.35">
      <c r="A10" s="61"/>
      <c r="B10" s="61"/>
      <c r="C10" s="61"/>
      <c r="D10" s="54"/>
      <c r="E10" s="61"/>
    </row>
    <row r="11" spans="1:5" ht="55.8" customHeight="1" x14ac:dyDescent="0.3">
      <c r="A11" s="65" t="s">
        <v>24</v>
      </c>
      <c r="B11" s="59" t="s">
        <v>13</v>
      </c>
      <c r="C11" s="59" t="s">
        <v>26</v>
      </c>
      <c r="D11" s="53" t="s">
        <v>177</v>
      </c>
      <c r="E11" s="59" t="s">
        <v>15</v>
      </c>
    </row>
    <row r="12" spans="1:5" ht="23.4" customHeight="1" x14ac:dyDescent="0.3">
      <c r="A12" s="67"/>
      <c r="B12" s="60"/>
      <c r="C12" s="60"/>
      <c r="D12" s="55"/>
      <c r="E12" s="60"/>
    </row>
    <row r="13" spans="1:5" ht="15" customHeight="1" x14ac:dyDescent="0.3">
      <c r="A13" s="67"/>
      <c r="B13" s="60"/>
      <c r="C13" s="60"/>
      <c r="D13" s="55"/>
      <c r="E13" s="60"/>
    </row>
    <row r="14" spans="1:5" ht="15.6" customHeight="1" thickBot="1" x14ac:dyDescent="0.35">
      <c r="A14" s="66"/>
      <c r="B14" s="61"/>
      <c r="C14" s="61"/>
      <c r="D14" s="54"/>
      <c r="E14" s="61"/>
    </row>
    <row r="15" spans="1:5" ht="69" customHeight="1" thickBot="1" x14ac:dyDescent="0.35">
      <c r="A15" s="59" t="s">
        <v>27</v>
      </c>
      <c r="B15" s="59" t="s">
        <v>18</v>
      </c>
      <c r="C15" s="59" t="s">
        <v>19</v>
      </c>
      <c r="D15" s="53" t="s">
        <v>178</v>
      </c>
      <c r="E15" s="59" t="s">
        <v>20</v>
      </c>
    </row>
    <row r="16" spans="1:5" ht="15" hidden="1" customHeight="1" thickBot="1" x14ac:dyDescent="0.35">
      <c r="A16" s="61"/>
      <c r="B16" s="61"/>
      <c r="C16" s="61"/>
      <c r="D16" s="54"/>
      <c r="E16" s="61"/>
    </row>
    <row r="17" spans="1:5" ht="45.6" thickBot="1" x14ac:dyDescent="0.35">
      <c r="A17" s="12" t="s">
        <v>29</v>
      </c>
      <c r="B17" s="13" t="s">
        <v>18</v>
      </c>
      <c r="C17" s="13" t="s">
        <v>31</v>
      </c>
      <c r="D17" s="14" t="s">
        <v>32</v>
      </c>
      <c r="E17" s="13" t="s">
        <v>15</v>
      </c>
    </row>
    <row r="18" spans="1:5" ht="30" customHeight="1" x14ac:dyDescent="0.3">
      <c r="A18" s="65" t="s">
        <v>33</v>
      </c>
      <c r="B18" s="59" t="s">
        <v>35</v>
      </c>
      <c r="C18" s="53" t="s">
        <v>179</v>
      </c>
      <c r="D18" s="53" t="s">
        <v>36</v>
      </c>
      <c r="E18" s="59" t="s">
        <v>37</v>
      </c>
    </row>
    <row r="19" spans="1:5" ht="15" customHeight="1" thickBot="1" x14ac:dyDescent="0.35">
      <c r="A19" s="66"/>
      <c r="B19" s="61"/>
      <c r="C19" s="54"/>
      <c r="D19" s="54"/>
      <c r="E19" s="61"/>
    </row>
    <row r="20" spans="1:5" ht="16.2" thickBot="1" x14ac:dyDescent="0.35">
      <c r="A20" s="56" t="s">
        <v>38</v>
      </c>
      <c r="B20" s="57"/>
      <c r="C20" s="57"/>
      <c r="D20" s="57"/>
      <c r="E20" s="58"/>
    </row>
    <row r="21" spans="1:5" ht="46.8" thickBot="1" x14ac:dyDescent="0.35">
      <c r="A21" s="6" t="s">
        <v>39</v>
      </c>
      <c r="B21" s="5" t="s">
        <v>41</v>
      </c>
      <c r="C21" s="5" t="s">
        <v>42</v>
      </c>
      <c r="D21" s="10" t="s">
        <v>43</v>
      </c>
      <c r="E21" s="5" t="s">
        <v>15</v>
      </c>
    </row>
    <row r="22" spans="1:5" ht="90" customHeight="1" x14ac:dyDescent="0.3">
      <c r="A22" s="59" t="s">
        <v>44</v>
      </c>
      <c r="B22" s="53" t="s">
        <v>180</v>
      </c>
      <c r="C22" s="59" t="s">
        <v>46</v>
      </c>
      <c r="D22" s="53" t="s">
        <v>47</v>
      </c>
      <c r="E22" s="59" t="s">
        <v>15</v>
      </c>
    </row>
    <row r="23" spans="1:5" ht="13.8" customHeight="1" thickBot="1" x14ac:dyDescent="0.35">
      <c r="A23" s="61"/>
      <c r="B23" s="54"/>
      <c r="C23" s="61"/>
      <c r="D23" s="54"/>
      <c r="E23" s="61"/>
    </row>
    <row r="24" spans="1:5" ht="30.6" thickBot="1" x14ac:dyDescent="0.35">
      <c r="A24" s="6" t="s">
        <v>48</v>
      </c>
      <c r="B24" s="8"/>
      <c r="C24" s="5" t="s">
        <v>49</v>
      </c>
      <c r="D24" s="10" t="s">
        <v>50</v>
      </c>
      <c r="E24" s="5" t="s">
        <v>20</v>
      </c>
    </row>
    <row r="25" spans="1:5" ht="30.6" thickBot="1" x14ac:dyDescent="0.35">
      <c r="A25" s="6" t="s">
        <v>51</v>
      </c>
      <c r="B25" s="5" t="s">
        <v>41</v>
      </c>
      <c r="C25" s="5" t="s">
        <v>53</v>
      </c>
      <c r="D25" s="10" t="s">
        <v>54</v>
      </c>
      <c r="E25" s="5" t="s">
        <v>15</v>
      </c>
    </row>
    <row r="26" spans="1:5" ht="75" customHeight="1" x14ac:dyDescent="0.3">
      <c r="A26" s="59" t="s">
        <v>55</v>
      </c>
      <c r="B26" s="59"/>
      <c r="C26" s="59" t="s">
        <v>19</v>
      </c>
      <c r="D26" s="53" t="s">
        <v>181</v>
      </c>
      <c r="E26" s="59" t="s">
        <v>57</v>
      </c>
    </row>
    <row r="27" spans="1:5" ht="15" customHeight="1" thickBot="1" x14ac:dyDescent="0.35">
      <c r="A27" s="61"/>
      <c r="B27" s="61"/>
      <c r="C27" s="61"/>
      <c r="D27" s="54"/>
      <c r="E27" s="61"/>
    </row>
    <row r="28" spans="1:5" ht="105" customHeight="1" x14ac:dyDescent="0.3">
      <c r="A28" s="59" t="s">
        <v>58</v>
      </c>
      <c r="B28" s="53" t="s">
        <v>182</v>
      </c>
      <c r="C28" s="59" t="s">
        <v>42</v>
      </c>
      <c r="D28" s="53" t="s">
        <v>54</v>
      </c>
      <c r="E28" s="59" t="s">
        <v>15</v>
      </c>
    </row>
    <row r="29" spans="1:5" ht="14.4" customHeight="1" x14ac:dyDescent="0.3">
      <c r="A29" s="60"/>
      <c r="B29" s="55"/>
      <c r="C29" s="60"/>
      <c r="D29" s="55"/>
      <c r="E29" s="60"/>
    </row>
    <row r="30" spans="1:5" ht="15" customHeight="1" thickBot="1" x14ac:dyDescent="0.35">
      <c r="A30" s="61"/>
      <c r="B30" s="54"/>
      <c r="C30" s="61"/>
      <c r="D30" s="54"/>
      <c r="E30" s="61"/>
    </row>
    <row r="31" spans="1:5" ht="16.2" thickBot="1" x14ac:dyDescent="0.35">
      <c r="A31" s="56" t="s">
        <v>60</v>
      </c>
      <c r="B31" s="57"/>
      <c r="C31" s="57"/>
      <c r="D31" s="57"/>
      <c r="E31" s="58"/>
    </row>
    <row r="32" spans="1:5" ht="30.6" thickBot="1" x14ac:dyDescent="0.35">
      <c r="A32" s="6" t="s">
        <v>61</v>
      </c>
      <c r="B32" s="5" t="s">
        <v>62</v>
      </c>
      <c r="C32" s="5" t="s">
        <v>42</v>
      </c>
      <c r="D32" s="10" t="s">
        <v>43</v>
      </c>
      <c r="E32" s="5" t="s">
        <v>63</v>
      </c>
    </row>
    <row r="33" spans="1:5" ht="75" customHeight="1" x14ac:dyDescent="0.3">
      <c r="A33" s="59" t="s">
        <v>64</v>
      </c>
      <c r="B33" s="59" t="s">
        <v>18</v>
      </c>
      <c r="C33" s="59" t="s">
        <v>19</v>
      </c>
      <c r="D33" s="53" t="s">
        <v>178</v>
      </c>
      <c r="E33" s="59" t="s">
        <v>65</v>
      </c>
    </row>
    <row r="34" spans="1:5" ht="15" customHeight="1" thickBot="1" x14ac:dyDescent="0.35">
      <c r="A34" s="61"/>
      <c r="B34" s="61"/>
      <c r="C34" s="61"/>
      <c r="D34" s="54"/>
      <c r="E34" s="61"/>
    </row>
    <row r="35" spans="1:5" ht="16.2" thickBot="1" x14ac:dyDescent="0.35">
      <c r="A35" s="56" t="s">
        <v>66</v>
      </c>
      <c r="B35" s="57"/>
      <c r="C35" s="57"/>
      <c r="D35" s="57"/>
      <c r="E35" s="58"/>
    </row>
    <row r="36" spans="1:5" ht="45.6" thickBot="1" x14ac:dyDescent="0.35">
      <c r="A36" s="6" t="s">
        <v>67</v>
      </c>
      <c r="B36" s="5" t="s">
        <v>68</v>
      </c>
      <c r="C36" s="5" t="s">
        <v>42</v>
      </c>
      <c r="D36" s="10" t="s">
        <v>69</v>
      </c>
      <c r="E36" s="5" t="s">
        <v>15</v>
      </c>
    </row>
    <row r="37" spans="1:5" ht="30.6" thickBot="1" x14ac:dyDescent="0.35">
      <c r="A37" s="6" t="s">
        <v>70</v>
      </c>
      <c r="B37" s="5" t="s">
        <v>41</v>
      </c>
      <c r="C37" s="5" t="s">
        <v>53</v>
      </c>
      <c r="D37" s="10" t="s">
        <v>43</v>
      </c>
      <c r="E37" s="5" t="s">
        <v>15</v>
      </c>
    </row>
    <row r="38" spans="1:5" ht="91.2" customHeight="1" x14ac:dyDescent="0.3">
      <c r="A38" s="59" t="s">
        <v>71</v>
      </c>
      <c r="B38" s="53" t="s">
        <v>183</v>
      </c>
      <c r="C38" s="59" t="s">
        <v>72</v>
      </c>
      <c r="D38" s="53" t="s">
        <v>73</v>
      </c>
      <c r="E38" s="59" t="s">
        <v>15</v>
      </c>
    </row>
    <row r="39" spans="1:5" ht="5.4" customHeight="1" x14ac:dyDescent="0.3">
      <c r="A39" s="60"/>
      <c r="B39" s="55"/>
      <c r="C39" s="60"/>
      <c r="D39" s="55"/>
      <c r="E39" s="60"/>
    </row>
    <row r="40" spans="1:5" ht="15" customHeight="1" thickBot="1" x14ac:dyDescent="0.35">
      <c r="A40" s="61"/>
      <c r="B40" s="54"/>
      <c r="C40" s="61"/>
      <c r="D40" s="54"/>
      <c r="E40" s="61"/>
    </row>
    <row r="41" spans="1:5" ht="30.6" thickBot="1" x14ac:dyDescent="0.35">
      <c r="A41" s="6" t="s">
        <v>74</v>
      </c>
      <c r="B41" s="8"/>
      <c r="C41" s="5" t="s">
        <v>19</v>
      </c>
      <c r="D41" s="10" t="s">
        <v>56</v>
      </c>
      <c r="E41" s="5" t="s">
        <v>20</v>
      </c>
    </row>
    <row r="42" spans="1:5" ht="16.2" thickBot="1" x14ac:dyDescent="0.35">
      <c r="A42" s="56" t="s">
        <v>75</v>
      </c>
      <c r="B42" s="57"/>
      <c r="C42" s="57"/>
      <c r="D42" s="57"/>
      <c r="E42" s="58"/>
    </row>
    <row r="43" spans="1:5" ht="30.6" thickBot="1" x14ac:dyDescent="0.35">
      <c r="A43" s="6" t="s">
        <v>76</v>
      </c>
      <c r="B43" s="5" t="s">
        <v>77</v>
      </c>
      <c r="C43" s="5" t="s">
        <v>42</v>
      </c>
      <c r="D43" s="10" t="s">
        <v>43</v>
      </c>
      <c r="E43" s="5" t="s">
        <v>15</v>
      </c>
    </row>
    <row r="44" spans="1:5" ht="75" customHeight="1" x14ac:dyDescent="0.3">
      <c r="A44" s="59" t="s">
        <v>78</v>
      </c>
      <c r="B44" s="62"/>
      <c r="C44" s="59" t="s">
        <v>19</v>
      </c>
      <c r="D44" s="53" t="s">
        <v>184</v>
      </c>
      <c r="E44" s="59" t="s">
        <v>20</v>
      </c>
    </row>
    <row r="45" spans="1:5" ht="15" customHeight="1" thickBot="1" x14ac:dyDescent="0.35">
      <c r="A45" s="61"/>
      <c r="B45" s="63"/>
      <c r="C45" s="61"/>
      <c r="D45" s="54"/>
      <c r="E45" s="61"/>
    </row>
    <row r="46" spans="1:5" ht="16.2" thickBot="1" x14ac:dyDescent="0.35">
      <c r="A46" s="56" t="s">
        <v>79</v>
      </c>
      <c r="B46" s="57"/>
      <c r="C46" s="57"/>
      <c r="D46" s="57"/>
      <c r="E46" s="58"/>
    </row>
    <row r="47" spans="1:5" ht="45.6" thickBot="1" x14ac:dyDescent="0.35">
      <c r="A47" s="6" t="s">
        <v>80</v>
      </c>
      <c r="B47" s="5" t="s">
        <v>81</v>
      </c>
      <c r="C47" s="5" t="s">
        <v>82</v>
      </c>
      <c r="D47" s="10" t="s">
        <v>83</v>
      </c>
      <c r="E47" s="5" t="s">
        <v>84</v>
      </c>
    </row>
    <row r="48" spans="1:5" ht="60.6" thickBot="1" x14ac:dyDescent="0.35">
      <c r="A48" s="6" t="s">
        <v>85</v>
      </c>
      <c r="B48" s="5" t="s">
        <v>86</v>
      </c>
      <c r="C48" s="5" t="s">
        <v>53</v>
      </c>
      <c r="D48" s="10" t="s">
        <v>87</v>
      </c>
      <c r="E48" s="5" t="s">
        <v>15</v>
      </c>
    </row>
    <row r="49" spans="1:5" ht="14.4" customHeight="1" x14ac:dyDescent="0.3">
      <c r="A49" s="59" t="s">
        <v>88</v>
      </c>
      <c r="B49" s="59"/>
      <c r="C49" s="59" t="s">
        <v>49</v>
      </c>
      <c r="D49" s="53" t="s">
        <v>185</v>
      </c>
      <c r="E49" s="59" t="s">
        <v>20</v>
      </c>
    </row>
    <row r="50" spans="1:5" ht="14.4" customHeight="1" x14ac:dyDescent="0.3">
      <c r="A50" s="60"/>
      <c r="B50" s="60"/>
      <c r="C50" s="60"/>
      <c r="D50" s="55"/>
      <c r="E50" s="60"/>
    </row>
    <row r="51" spans="1:5" ht="76.2" customHeight="1" thickBot="1" x14ac:dyDescent="0.35">
      <c r="A51" s="61"/>
      <c r="B51" s="61"/>
      <c r="C51" s="61"/>
      <c r="D51" s="54"/>
      <c r="E51" s="61"/>
    </row>
    <row r="52" spans="1:5" ht="16.2" thickBot="1" x14ac:dyDescent="0.35">
      <c r="A52" s="56" t="s">
        <v>89</v>
      </c>
      <c r="B52" s="57"/>
      <c r="C52" s="57"/>
      <c r="D52" s="57"/>
      <c r="E52" s="58"/>
    </row>
    <row r="53" spans="1:5" ht="60" customHeight="1" x14ac:dyDescent="0.3">
      <c r="A53" s="59" t="s">
        <v>90</v>
      </c>
      <c r="B53" s="62"/>
      <c r="C53" s="59" t="s">
        <v>92</v>
      </c>
      <c r="D53" s="53" t="s">
        <v>186</v>
      </c>
      <c r="E53" s="59" t="s">
        <v>15</v>
      </c>
    </row>
    <row r="54" spans="1:5" ht="14.4" customHeight="1" x14ac:dyDescent="0.3">
      <c r="A54" s="60"/>
      <c r="B54" s="64"/>
      <c r="C54" s="60"/>
      <c r="D54" s="55"/>
      <c r="E54" s="60"/>
    </row>
    <row r="55" spans="1:5" ht="15" customHeight="1" thickBot="1" x14ac:dyDescent="0.35">
      <c r="A55" s="61"/>
      <c r="B55" s="63"/>
      <c r="C55" s="61"/>
      <c r="D55" s="54"/>
      <c r="E55" s="61"/>
    </row>
    <row r="56" spans="1:5" ht="45" customHeight="1" x14ac:dyDescent="0.3">
      <c r="A56" s="59" t="s">
        <v>93</v>
      </c>
      <c r="B56" s="53" t="s">
        <v>187</v>
      </c>
      <c r="C56" s="59" t="s">
        <v>94</v>
      </c>
      <c r="D56" s="53" t="s">
        <v>188</v>
      </c>
      <c r="E56" s="59" t="s">
        <v>15</v>
      </c>
    </row>
    <row r="57" spans="1:5" ht="33.6" customHeight="1" thickBot="1" x14ac:dyDescent="0.35">
      <c r="A57" s="61"/>
      <c r="B57" s="54"/>
      <c r="C57" s="61"/>
      <c r="D57" s="54"/>
      <c r="E57" s="61"/>
    </row>
    <row r="58" spans="1:5" ht="45" customHeight="1" x14ac:dyDescent="0.3">
      <c r="A58" s="59" t="s">
        <v>95</v>
      </c>
      <c r="B58" s="53" t="s">
        <v>187</v>
      </c>
      <c r="C58" s="59" t="s">
        <v>96</v>
      </c>
      <c r="D58" s="53" t="s">
        <v>189</v>
      </c>
      <c r="E58" s="59" t="s">
        <v>15</v>
      </c>
    </row>
    <row r="59" spans="1:5" ht="15" customHeight="1" thickBot="1" x14ac:dyDescent="0.35">
      <c r="A59" s="61"/>
      <c r="B59" s="54"/>
      <c r="C59" s="61"/>
      <c r="D59" s="54"/>
      <c r="E59" s="61"/>
    </row>
    <row r="60" spans="1:5" ht="45" customHeight="1" x14ac:dyDescent="0.3">
      <c r="A60" s="59" t="s">
        <v>97</v>
      </c>
      <c r="B60" s="53" t="s">
        <v>187</v>
      </c>
      <c r="C60" s="59" t="s">
        <v>94</v>
      </c>
      <c r="D60" s="53" t="s">
        <v>189</v>
      </c>
      <c r="E60" s="59" t="s">
        <v>15</v>
      </c>
    </row>
    <row r="61" spans="1:5" ht="15" customHeight="1" thickBot="1" x14ac:dyDescent="0.35">
      <c r="A61" s="61"/>
      <c r="B61" s="54"/>
      <c r="C61" s="61"/>
      <c r="D61" s="54"/>
      <c r="E61" s="61"/>
    </row>
    <row r="62" spans="1:5" ht="90" customHeight="1" x14ac:dyDescent="0.3">
      <c r="A62" s="59" t="s">
        <v>98</v>
      </c>
      <c r="B62" s="53" t="s">
        <v>190</v>
      </c>
      <c r="C62" s="59" t="s">
        <v>94</v>
      </c>
      <c r="D62" s="53" t="s">
        <v>191</v>
      </c>
      <c r="E62" s="59" t="s">
        <v>15</v>
      </c>
    </row>
    <row r="63" spans="1:5" ht="14.4" customHeight="1" x14ac:dyDescent="0.3">
      <c r="A63" s="60"/>
      <c r="B63" s="55"/>
      <c r="C63" s="60"/>
      <c r="D63" s="55"/>
      <c r="E63" s="60"/>
    </row>
    <row r="64" spans="1:5" ht="15.6" customHeight="1" thickBot="1" x14ac:dyDescent="0.35">
      <c r="A64" s="61"/>
      <c r="B64" s="54"/>
      <c r="C64" s="61"/>
      <c r="D64" s="54"/>
      <c r="E64" s="61"/>
    </row>
    <row r="65" spans="1:5" ht="90" customHeight="1" x14ac:dyDescent="0.3">
      <c r="A65" s="59" t="s">
        <v>99</v>
      </c>
      <c r="B65" s="53" t="s">
        <v>192</v>
      </c>
      <c r="C65" s="59" t="s">
        <v>103</v>
      </c>
      <c r="D65" s="53" t="s">
        <v>191</v>
      </c>
      <c r="E65" s="59" t="s">
        <v>15</v>
      </c>
    </row>
    <row r="66" spans="1:5" ht="15" customHeight="1" thickBot="1" x14ac:dyDescent="0.35">
      <c r="A66" s="61"/>
      <c r="B66" s="54"/>
      <c r="C66" s="61"/>
      <c r="D66" s="54"/>
      <c r="E66" s="61"/>
    </row>
    <row r="67" spans="1:5" ht="60" customHeight="1" x14ac:dyDescent="0.3">
      <c r="A67" s="59" t="s">
        <v>104</v>
      </c>
      <c r="B67" s="59"/>
      <c r="C67" s="59" t="s">
        <v>105</v>
      </c>
      <c r="D67" s="53" t="s">
        <v>193</v>
      </c>
      <c r="E67" s="59" t="s">
        <v>106</v>
      </c>
    </row>
    <row r="68" spans="1:5" ht="14.4" customHeight="1" x14ac:dyDescent="0.3">
      <c r="A68" s="60"/>
      <c r="B68" s="60"/>
      <c r="C68" s="60"/>
      <c r="D68" s="55"/>
      <c r="E68" s="60"/>
    </row>
    <row r="69" spans="1:5" ht="15" customHeight="1" thickBot="1" x14ac:dyDescent="0.35">
      <c r="A69" s="61"/>
      <c r="B69" s="61"/>
      <c r="C69" s="61"/>
      <c r="D69" s="54"/>
      <c r="E69" s="61"/>
    </row>
    <row r="70" spans="1:5" ht="60" customHeight="1" x14ac:dyDescent="0.3">
      <c r="A70" s="59" t="s">
        <v>107</v>
      </c>
      <c r="B70" s="59"/>
      <c r="C70" s="59" t="s">
        <v>105</v>
      </c>
      <c r="D70" s="53" t="s">
        <v>193</v>
      </c>
      <c r="E70" s="59" t="s">
        <v>15</v>
      </c>
    </row>
    <row r="71" spans="1:5" ht="14.4" customHeight="1" x14ac:dyDescent="0.3">
      <c r="A71" s="60"/>
      <c r="B71" s="60"/>
      <c r="C71" s="60"/>
      <c r="D71" s="55"/>
      <c r="E71" s="60"/>
    </row>
    <row r="72" spans="1:5" ht="15" customHeight="1" thickBot="1" x14ac:dyDescent="0.35">
      <c r="A72" s="61"/>
      <c r="B72" s="61"/>
      <c r="C72" s="61"/>
      <c r="D72" s="54"/>
      <c r="E72" s="61"/>
    </row>
    <row r="73" spans="1:5" ht="75" customHeight="1" x14ac:dyDescent="0.3">
      <c r="A73" s="59" t="s">
        <v>108</v>
      </c>
      <c r="B73" s="59" t="s">
        <v>109</v>
      </c>
      <c r="C73" s="53" t="s">
        <v>194</v>
      </c>
      <c r="D73" s="53" t="s">
        <v>110</v>
      </c>
      <c r="E73" s="59" t="s">
        <v>111</v>
      </c>
    </row>
    <row r="74" spans="1:5" ht="15" customHeight="1" thickBot="1" x14ac:dyDescent="0.35">
      <c r="A74" s="61"/>
      <c r="B74" s="61"/>
      <c r="C74" s="54"/>
      <c r="D74" s="54"/>
      <c r="E74" s="61"/>
    </row>
    <row r="75" spans="1:5" ht="75" customHeight="1" x14ac:dyDescent="0.3">
      <c r="A75" s="59" t="s">
        <v>112</v>
      </c>
      <c r="B75" s="59" t="s">
        <v>109</v>
      </c>
      <c r="C75" s="53" t="s">
        <v>194</v>
      </c>
      <c r="D75" s="53" t="s">
        <v>113</v>
      </c>
      <c r="E75" s="59" t="s">
        <v>111</v>
      </c>
    </row>
    <row r="76" spans="1:5" ht="15" customHeight="1" thickBot="1" x14ac:dyDescent="0.35">
      <c r="A76" s="61"/>
      <c r="B76" s="61"/>
      <c r="C76" s="54"/>
      <c r="D76" s="54"/>
      <c r="E76" s="61"/>
    </row>
    <row r="77" spans="1:5" ht="60" customHeight="1" x14ac:dyDescent="0.3">
      <c r="A77" s="59" t="s">
        <v>114</v>
      </c>
      <c r="B77" s="62"/>
      <c r="C77" s="62"/>
      <c r="D77" s="53" t="s">
        <v>195</v>
      </c>
      <c r="E77" s="53" t="s">
        <v>196</v>
      </c>
    </row>
    <row r="78" spans="1:5" ht="15" customHeight="1" thickBot="1" x14ac:dyDescent="0.35">
      <c r="A78" s="61"/>
      <c r="B78" s="63"/>
      <c r="C78" s="63"/>
      <c r="D78" s="54"/>
      <c r="E78" s="54"/>
    </row>
    <row r="79" spans="1:5" ht="16.2" thickBot="1" x14ac:dyDescent="0.35">
      <c r="A79" s="56" t="s">
        <v>116</v>
      </c>
      <c r="B79" s="57"/>
      <c r="C79" s="57"/>
      <c r="D79" s="57"/>
      <c r="E79" s="58"/>
    </row>
    <row r="80" spans="1:5" ht="75" customHeight="1" x14ac:dyDescent="0.3">
      <c r="A80" s="59" t="s">
        <v>117</v>
      </c>
      <c r="B80" s="53" t="s">
        <v>197</v>
      </c>
      <c r="C80" s="59" t="s">
        <v>118</v>
      </c>
      <c r="D80" s="53" t="s">
        <v>119</v>
      </c>
      <c r="E80" s="59" t="s">
        <v>15</v>
      </c>
    </row>
    <row r="81" spans="1:5" ht="14.4" customHeight="1" x14ac:dyDescent="0.3">
      <c r="A81" s="60"/>
      <c r="B81" s="55"/>
      <c r="C81" s="60"/>
      <c r="D81" s="55"/>
      <c r="E81" s="60"/>
    </row>
    <row r="82" spans="1:5" ht="60" customHeight="1" thickBot="1" x14ac:dyDescent="0.35">
      <c r="A82" s="61"/>
      <c r="B82" s="54"/>
      <c r="C82" s="61"/>
      <c r="D82" s="54"/>
      <c r="E82" s="61"/>
    </row>
    <row r="83" spans="1:5" ht="60.6" thickBot="1" x14ac:dyDescent="0.35">
      <c r="A83" s="6" t="s">
        <v>120</v>
      </c>
      <c r="B83" s="5" t="s">
        <v>122</v>
      </c>
      <c r="C83" s="5" t="s">
        <v>123</v>
      </c>
      <c r="D83" s="10" t="s">
        <v>124</v>
      </c>
      <c r="E83" s="5" t="s">
        <v>15</v>
      </c>
    </row>
    <row r="84" spans="1:5" ht="90" customHeight="1" x14ac:dyDescent="0.3">
      <c r="A84" s="59" t="s">
        <v>125</v>
      </c>
      <c r="B84" s="59" t="s">
        <v>126</v>
      </c>
      <c r="C84" s="59" t="s">
        <v>127</v>
      </c>
      <c r="D84" s="53" t="s">
        <v>198</v>
      </c>
      <c r="E84" s="59" t="s">
        <v>15</v>
      </c>
    </row>
    <row r="85" spans="1:5" ht="14.4" customHeight="1" x14ac:dyDescent="0.3">
      <c r="A85" s="60"/>
      <c r="B85" s="60"/>
      <c r="C85" s="60"/>
      <c r="D85" s="55"/>
      <c r="E85" s="60"/>
    </row>
    <row r="86" spans="1:5" ht="13.2" customHeight="1" thickBot="1" x14ac:dyDescent="0.35">
      <c r="A86" s="60"/>
      <c r="B86" s="60"/>
      <c r="C86" s="60"/>
      <c r="D86" s="55"/>
      <c r="E86" s="60"/>
    </row>
    <row r="87" spans="1:5" ht="15" hidden="1" customHeight="1" thickBot="1" x14ac:dyDescent="0.35">
      <c r="A87" s="61"/>
      <c r="B87" s="61"/>
      <c r="C87" s="61"/>
      <c r="D87" s="54"/>
      <c r="E87" s="61"/>
    </row>
    <row r="88" spans="1:5" ht="119.4" customHeight="1" x14ac:dyDescent="0.3">
      <c r="A88" s="59" t="s">
        <v>128</v>
      </c>
      <c r="B88" s="53" t="s">
        <v>200</v>
      </c>
      <c r="C88" s="59" t="s">
        <v>129</v>
      </c>
      <c r="D88" s="53" t="s">
        <v>199</v>
      </c>
      <c r="E88" s="59" t="s">
        <v>130</v>
      </c>
    </row>
    <row r="89" spans="1:5" ht="13.8" customHeight="1" thickBot="1" x14ac:dyDescent="0.35">
      <c r="A89" s="60"/>
      <c r="B89" s="55"/>
      <c r="C89" s="60"/>
      <c r="D89" s="55"/>
      <c r="E89" s="60"/>
    </row>
    <row r="90" spans="1:5" ht="10.8" hidden="1" customHeight="1" thickBot="1" x14ac:dyDescent="0.35">
      <c r="A90" s="60"/>
      <c r="B90" s="55"/>
      <c r="C90" s="60"/>
      <c r="D90" s="55"/>
      <c r="E90" s="60"/>
    </row>
    <row r="91" spans="1:5" ht="15" hidden="1" customHeight="1" thickBot="1" x14ac:dyDescent="0.35">
      <c r="A91" s="61"/>
      <c r="B91" s="54"/>
      <c r="C91" s="61"/>
      <c r="D91" s="54"/>
      <c r="E91" s="61"/>
    </row>
    <row r="92" spans="1:5" ht="16.2" thickBot="1" x14ac:dyDescent="0.35">
      <c r="A92" s="56" t="s">
        <v>131</v>
      </c>
      <c r="B92" s="57"/>
      <c r="C92" s="57"/>
      <c r="D92" s="57"/>
      <c r="E92" s="58"/>
    </row>
    <row r="93" spans="1:5" ht="102" customHeight="1" thickBot="1" x14ac:dyDescent="0.35">
      <c r="A93" s="6" t="s">
        <v>132</v>
      </c>
      <c r="B93" s="5" t="s">
        <v>133</v>
      </c>
      <c r="C93" s="5" t="s">
        <v>134</v>
      </c>
      <c r="D93" s="10" t="s">
        <v>135</v>
      </c>
      <c r="E93" s="5" t="s">
        <v>37</v>
      </c>
    </row>
    <row r="94" spans="1:5" ht="72.599999999999994" customHeight="1" thickBot="1" x14ac:dyDescent="0.35">
      <c r="A94" s="6" t="s">
        <v>136</v>
      </c>
      <c r="B94" s="5" t="s">
        <v>137</v>
      </c>
      <c r="C94" s="5" t="s">
        <v>138</v>
      </c>
      <c r="D94" s="10" t="s">
        <v>139</v>
      </c>
      <c r="E94" s="5" t="s">
        <v>37</v>
      </c>
    </row>
    <row r="95" spans="1:5" ht="87" customHeight="1" thickBot="1" x14ac:dyDescent="0.35">
      <c r="A95" s="59" t="s">
        <v>140</v>
      </c>
      <c r="B95" s="59" t="s">
        <v>141</v>
      </c>
      <c r="C95" s="53" t="s">
        <v>201</v>
      </c>
      <c r="D95" s="53" t="s">
        <v>142</v>
      </c>
      <c r="E95" s="59" t="s">
        <v>37</v>
      </c>
    </row>
    <row r="96" spans="1:5" ht="15" hidden="1" customHeight="1" thickBot="1" x14ac:dyDescent="0.35">
      <c r="A96" s="61"/>
      <c r="B96" s="61"/>
      <c r="C96" s="54"/>
      <c r="D96" s="54"/>
      <c r="E96" s="61"/>
    </row>
    <row r="97" spans="1:5" ht="16.2" thickBot="1" x14ac:dyDescent="0.35">
      <c r="A97" s="56" t="s">
        <v>143</v>
      </c>
      <c r="B97" s="57"/>
      <c r="C97" s="57"/>
      <c r="D97" s="57"/>
      <c r="E97" s="58"/>
    </row>
    <row r="98" spans="1:5" ht="125.4" customHeight="1" x14ac:dyDescent="0.3">
      <c r="A98" s="59" t="s">
        <v>144</v>
      </c>
      <c r="B98" s="59">
        <v>120</v>
      </c>
      <c r="C98" s="59" t="s">
        <v>145</v>
      </c>
      <c r="D98" s="53" t="s">
        <v>202</v>
      </c>
      <c r="E98" s="59" t="s">
        <v>15</v>
      </c>
    </row>
    <row r="99" spans="1:5" ht="15" customHeight="1" thickBot="1" x14ac:dyDescent="0.35">
      <c r="A99" s="61"/>
      <c r="B99" s="61"/>
      <c r="C99" s="61"/>
      <c r="D99" s="54"/>
      <c r="E99" s="61"/>
    </row>
    <row r="100" spans="1:5" ht="75.599999999999994" thickBot="1" x14ac:dyDescent="0.35">
      <c r="A100" s="6" t="s">
        <v>146</v>
      </c>
      <c r="B100" s="5">
        <v>50</v>
      </c>
      <c r="C100" s="5" t="s">
        <v>147</v>
      </c>
      <c r="D100" s="10" t="s">
        <v>148</v>
      </c>
      <c r="E100" s="5" t="s">
        <v>37</v>
      </c>
    </row>
    <row r="101" spans="1:5" ht="75.599999999999994" thickBot="1" x14ac:dyDescent="0.35">
      <c r="A101" s="6" t="s">
        <v>149</v>
      </c>
      <c r="B101" s="5" t="s">
        <v>150</v>
      </c>
      <c r="C101" s="5" t="s">
        <v>151</v>
      </c>
      <c r="D101" s="9" t="s">
        <v>152</v>
      </c>
      <c r="E101" s="5" t="s">
        <v>37</v>
      </c>
    </row>
    <row r="102" spans="1:5" ht="60.6" thickBot="1" x14ac:dyDescent="0.35">
      <c r="A102" s="6" t="s">
        <v>153</v>
      </c>
      <c r="B102" s="5" t="s">
        <v>154</v>
      </c>
      <c r="C102" s="5" t="s">
        <v>155</v>
      </c>
      <c r="D102" s="9" t="s">
        <v>152</v>
      </c>
      <c r="E102" s="5" t="s">
        <v>37</v>
      </c>
    </row>
    <row r="103" spans="1:5" ht="98.4" customHeight="1" thickBot="1" x14ac:dyDescent="0.35">
      <c r="A103" s="6" t="s">
        <v>156</v>
      </c>
      <c r="B103" s="5" t="s">
        <v>157</v>
      </c>
      <c r="C103" s="5" t="s">
        <v>158</v>
      </c>
      <c r="D103" s="10" t="s">
        <v>159</v>
      </c>
      <c r="E103" s="5" t="s">
        <v>37</v>
      </c>
    </row>
    <row r="104" spans="1:5" ht="16.2" thickBot="1" x14ac:dyDescent="0.35">
      <c r="A104" s="56" t="s">
        <v>160</v>
      </c>
      <c r="B104" s="57"/>
      <c r="C104" s="57"/>
      <c r="D104" s="57"/>
      <c r="E104" s="58"/>
    </row>
    <row r="105" spans="1:5" ht="45" customHeight="1" x14ac:dyDescent="0.3">
      <c r="A105" s="59" t="s">
        <v>161</v>
      </c>
      <c r="B105" s="62"/>
      <c r="C105" s="59" t="s">
        <v>163</v>
      </c>
      <c r="D105" s="53" t="s">
        <v>203</v>
      </c>
      <c r="E105" s="53" t="s">
        <v>204</v>
      </c>
    </row>
    <row r="106" spans="1:5" ht="15" customHeight="1" thickBot="1" x14ac:dyDescent="0.35">
      <c r="A106" s="61"/>
      <c r="B106" s="63"/>
      <c r="C106" s="61"/>
      <c r="D106" s="54"/>
      <c r="E106" s="54"/>
    </row>
    <row r="107" spans="1:5" ht="105" customHeight="1" thickBot="1" x14ac:dyDescent="0.35">
      <c r="A107" s="59" t="s">
        <v>164</v>
      </c>
      <c r="B107" s="59"/>
      <c r="C107" s="59" t="s">
        <v>165</v>
      </c>
      <c r="D107" s="53" t="s">
        <v>205</v>
      </c>
      <c r="E107" s="59" t="s">
        <v>37</v>
      </c>
    </row>
    <row r="108" spans="1:5" ht="14.4" hidden="1" customHeight="1" thickBot="1" x14ac:dyDescent="0.35">
      <c r="A108" s="60"/>
      <c r="B108" s="60"/>
      <c r="C108" s="60"/>
      <c r="D108" s="55"/>
      <c r="E108" s="60"/>
    </row>
    <row r="109" spans="1:5" ht="15" hidden="1" customHeight="1" thickBot="1" x14ac:dyDescent="0.35">
      <c r="A109" s="61"/>
      <c r="B109" s="61"/>
      <c r="C109" s="61"/>
      <c r="D109" s="54"/>
      <c r="E109" s="61"/>
    </row>
    <row r="110" spans="1:5" ht="114.6" customHeight="1" thickBot="1" x14ac:dyDescent="0.35">
      <c r="A110" s="59" t="s">
        <v>166</v>
      </c>
      <c r="B110" s="59"/>
      <c r="C110" s="59" t="s">
        <v>167</v>
      </c>
      <c r="D110" s="53" t="s">
        <v>206</v>
      </c>
      <c r="E110" s="59" t="s">
        <v>37</v>
      </c>
    </row>
    <row r="111" spans="1:5" ht="14.4" hidden="1" customHeight="1" thickBot="1" x14ac:dyDescent="0.35">
      <c r="A111" s="60"/>
      <c r="B111" s="60"/>
      <c r="C111" s="60"/>
      <c r="D111" s="55"/>
      <c r="E111" s="60"/>
    </row>
    <row r="112" spans="1:5" ht="15" hidden="1" customHeight="1" thickBot="1" x14ac:dyDescent="0.35">
      <c r="A112" s="61"/>
      <c r="B112" s="61"/>
      <c r="C112" s="61"/>
      <c r="D112" s="54"/>
      <c r="E112" s="61"/>
    </row>
    <row r="113" spans="1:5" ht="45" customHeight="1" x14ac:dyDescent="0.3">
      <c r="A113" s="59" t="s">
        <v>168</v>
      </c>
      <c r="B113" s="53" t="s">
        <v>187</v>
      </c>
      <c r="C113" s="59" t="s">
        <v>169</v>
      </c>
      <c r="D113" s="53" t="s">
        <v>170</v>
      </c>
      <c r="E113" s="59" t="s">
        <v>15</v>
      </c>
    </row>
    <row r="114" spans="1:5" ht="15" customHeight="1" thickBot="1" x14ac:dyDescent="0.35">
      <c r="A114" s="61"/>
      <c r="B114" s="54"/>
      <c r="C114" s="61"/>
      <c r="D114" s="54"/>
      <c r="E114" s="61"/>
    </row>
    <row r="115" spans="1:5" ht="45" customHeight="1" x14ac:dyDescent="0.3">
      <c r="A115" s="59" t="s">
        <v>207</v>
      </c>
      <c r="B115" s="53" t="s">
        <v>187</v>
      </c>
      <c r="C115" s="59" t="s">
        <v>171</v>
      </c>
      <c r="D115" s="53" t="s">
        <v>172</v>
      </c>
      <c r="E115" s="59" t="s">
        <v>15</v>
      </c>
    </row>
    <row r="116" spans="1:5" ht="15" customHeight="1" thickBot="1" x14ac:dyDescent="0.35">
      <c r="A116" s="61"/>
      <c r="B116" s="54"/>
      <c r="C116" s="61"/>
      <c r="D116" s="54"/>
      <c r="E116" s="61"/>
    </row>
  </sheetData>
  <sheetProtection algorithmName="SHA-512" hashValue="IXktuy1bSHVQgzhT5fsv57SpWMAcA02lOVISzs4o6y/kyb2/PCY+Qbtod9ql0dyfHb9y68L/UvdTOixrV4QKfw==" saltValue="1pF3Natw0oP89TMFMREzgg==" spinCount="100000" sheet="1" objects="1" scenarios="1"/>
  <mergeCells count="182">
    <mergeCell ref="B1:E1"/>
    <mergeCell ref="A3:E3"/>
    <mergeCell ref="A4:A6"/>
    <mergeCell ref="B4:B6"/>
    <mergeCell ref="C4:C6"/>
    <mergeCell ref="A9:A10"/>
    <mergeCell ref="B9:B10"/>
    <mergeCell ref="C9:C10"/>
    <mergeCell ref="E9:E10"/>
    <mergeCell ref="E4:E6"/>
    <mergeCell ref="A7:A8"/>
    <mergeCell ref="B7:B8"/>
    <mergeCell ref="C7:C8"/>
    <mergeCell ref="E7:E8"/>
    <mergeCell ref="E15:E16"/>
    <mergeCell ref="A18:A19"/>
    <mergeCell ref="B18:B19"/>
    <mergeCell ref="D18:D19"/>
    <mergeCell ref="E18:E19"/>
    <mergeCell ref="A15:A16"/>
    <mergeCell ref="B15:B16"/>
    <mergeCell ref="C15:C16"/>
    <mergeCell ref="A11:A14"/>
    <mergeCell ref="B11:B14"/>
    <mergeCell ref="C11:C14"/>
    <mergeCell ref="E11:E14"/>
    <mergeCell ref="C18:C19"/>
    <mergeCell ref="E26:E27"/>
    <mergeCell ref="A20:E20"/>
    <mergeCell ref="A22:A23"/>
    <mergeCell ref="C22:C23"/>
    <mergeCell ref="D22:D23"/>
    <mergeCell ref="E22:E23"/>
    <mergeCell ref="B22:B23"/>
    <mergeCell ref="D26:D27"/>
    <mergeCell ref="B28:B30"/>
    <mergeCell ref="A46:E46"/>
    <mergeCell ref="A49:A51"/>
    <mergeCell ref="B49:B51"/>
    <mergeCell ref="C49:C51"/>
    <mergeCell ref="E49:E51"/>
    <mergeCell ref="A42:E42"/>
    <mergeCell ref="A44:A45"/>
    <mergeCell ref="B44:B45"/>
    <mergeCell ref="C44:C45"/>
    <mergeCell ref="E44:E45"/>
    <mergeCell ref="D44:D45"/>
    <mergeCell ref="D49:D51"/>
    <mergeCell ref="A56:A57"/>
    <mergeCell ref="C56:C57"/>
    <mergeCell ref="E56:E57"/>
    <mergeCell ref="B56:B57"/>
    <mergeCell ref="D56:D57"/>
    <mergeCell ref="A52:E52"/>
    <mergeCell ref="A53:A55"/>
    <mergeCell ref="B53:B55"/>
    <mergeCell ref="C53:C55"/>
    <mergeCell ref="E53:E55"/>
    <mergeCell ref="D53:D55"/>
    <mergeCell ref="A62:A64"/>
    <mergeCell ref="C62:C64"/>
    <mergeCell ref="E62:E64"/>
    <mergeCell ref="A60:A61"/>
    <mergeCell ref="C60:C61"/>
    <mergeCell ref="E60:E61"/>
    <mergeCell ref="A58:A59"/>
    <mergeCell ref="C58:C59"/>
    <mergeCell ref="E58:E59"/>
    <mergeCell ref="B58:B59"/>
    <mergeCell ref="D58:D59"/>
    <mergeCell ref="B62:B64"/>
    <mergeCell ref="B60:B61"/>
    <mergeCell ref="D60:D61"/>
    <mergeCell ref="D62:D64"/>
    <mergeCell ref="A70:A72"/>
    <mergeCell ref="B70:B72"/>
    <mergeCell ref="C70:C72"/>
    <mergeCell ref="E70:E72"/>
    <mergeCell ref="A67:A69"/>
    <mergeCell ref="B67:B69"/>
    <mergeCell ref="C67:C69"/>
    <mergeCell ref="E67:E69"/>
    <mergeCell ref="A65:A66"/>
    <mergeCell ref="C65:C66"/>
    <mergeCell ref="E65:E66"/>
    <mergeCell ref="B65:B66"/>
    <mergeCell ref="D65:D66"/>
    <mergeCell ref="D67:D69"/>
    <mergeCell ref="D70:D72"/>
    <mergeCell ref="A77:A78"/>
    <mergeCell ref="B77:B78"/>
    <mergeCell ref="C77:C78"/>
    <mergeCell ref="E73:E74"/>
    <mergeCell ref="A75:A76"/>
    <mergeCell ref="B75:B76"/>
    <mergeCell ref="D75:D76"/>
    <mergeCell ref="E75:E76"/>
    <mergeCell ref="A73:A74"/>
    <mergeCell ref="B73:B74"/>
    <mergeCell ref="D73:D74"/>
    <mergeCell ref="C73:C74"/>
    <mergeCell ref="C75:C76"/>
    <mergeCell ref="D77:D78"/>
    <mergeCell ref="E77:E78"/>
    <mergeCell ref="A84:A87"/>
    <mergeCell ref="B84:B87"/>
    <mergeCell ref="C84:C87"/>
    <mergeCell ref="A79:E79"/>
    <mergeCell ref="A80:A82"/>
    <mergeCell ref="C80:C82"/>
    <mergeCell ref="D80:D82"/>
    <mergeCell ref="E80:E82"/>
    <mergeCell ref="B80:B82"/>
    <mergeCell ref="D84:D87"/>
    <mergeCell ref="E84:E87"/>
    <mergeCell ref="A92:E92"/>
    <mergeCell ref="A95:A96"/>
    <mergeCell ref="B95:B96"/>
    <mergeCell ref="D95:D96"/>
    <mergeCell ref="E95:E96"/>
    <mergeCell ref="C95:C96"/>
    <mergeCell ref="A88:A91"/>
    <mergeCell ref="C88:C91"/>
    <mergeCell ref="E88:E91"/>
    <mergeCell ref="D88:D91"/>
    <mergeCell ref="B88:B91"/>
    <mergeCell ref="E113:E114"/>
    <mergeCell ref="A115:A116"/>
    <mergeCell ref="C115:C116"/>
    <mergeCell ref="D115:D116"/>
    <mergeCell ref="E115:E116"/>
    <mergeCell ref="A113:A114"/>
    <mergeCell ref="C113:C114"/>
    <mergeCell ref="D113:D114"/>
    <mergeCell ref="A110:A112"/>
    <mergeCell ref="B110:B112"/>
    <mergeCell ref="C110:C112"/>
    <mergeCell ref="E110:E112"/>
    <mergeCell ref="D110:D112"/>
    <mergeCell ref="B113:B114"/>
    <mergeCell ref="B115:B116"/>
    <mergeCell ref="A107:A109"/>
    <mergeCell ref="B107:B109"/>
    <mergeCell ref="C107:C109"/>
    <mergeCell ref="E107:E109"/>
    <mergeCell ref="A104:E104"/>
    <mergeCell ref="A105:A106"/>
    <mergeCell ref="B105:B106"/>
    <mergeCell ref="C105:C106"/>
    <mergeCell ref="A97:E97"/>
    <mergeCell ref="D105:D106"/>
    <mergeCell ref="E105:E106"/>
    <mergeCell ref="D107:D109"/>
    <mergeCell ref="D98:D99"/>
    <mergeCell ref="A98:A99"/>
    <mergeCell ref="B98:B99"/>
    <mergeCell ref="C98:C99"/>
    <mergeCell ref="E98:E99"/>
    <mergeCell ref="D33:D34"/>
    <mergeCell ref="B38:B40"/>
    <mergeCell ref="D4:D6"/>
    <mergeCell ref="D7:D8"/>
    <mergeCell ref="D9:D10"/>
    <mergeCell ref="D11:D14"/>
    <mergeCell ref="D15:D16"/>
    <mergeCell ref="A35:E35"/>
    <mergeCell ref="A38:A40"/>
    <mergeCell ref="C38:C40"/>
    <mergeCell ref="D38:D40"/>
    <mergeCell ref="E38:E40"/>
    <mergeCell ref="A31:E31"/>
    <mergeCell ref="A33:A34"/>
    <mergeCell ref="B33:B34"/>
    <mergeCell ref="C33:C34"/>
    <mergeCell ref="E33:E34"/>
    <mergeCell ref="A28:A30"/>
    <mergeCell ref="C28:C30"/>
    <mergeCell ref="D28:D30"/>
    <mergeCell ref="E28:E30"/>
    <mergeCell ref="A26:A27"/>
    <mergeCell ref="B26:B27"/>
    <mergeCell ref="C26:C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26"/>
  <sheetViews>
    <sheetView topLeftCell="A6" zoomScaleNormal="100" workbookViewId="0">
      <selection activeCell="F13" sqref="F13:F15"/>
    </sheetView>
  </sheetViews>
  <sheetFormatPr defaultRowHeight="14.4" x14ac:dyDescent="0.3"/>
  <cols>
    <col min="1" max="1" width="25.5546875" bestFit="1" customWidth="1"/>
    <col min="2" max="2" width="17.109375" style="4" bestFit="1" customWidth="1"/>
    <col min="3" max="3" width="16.88671875" customWidth="1"/>
    <col min="4" max="4" width="14.109375" customWidth="1"/>
    <col min="5" max="5" width="14.21875" style="4" customWidth="1"/>
    <col min="6" max="6" width="14.21875" style="17" customWidth="1"/>
    <col min="7" max="7" width="25.21875" style="17" bestFit="1" customWidth="1"/>
    <col min="8" max="8" width="14.21875" style="4" customWidth="1"/>
    <col min="9" max="9" width="14.21875" style="17" customWidth="1"/>
    <col min="10" max="10" width="25.21875" style="17" bestFit="1" customWidth="1"/>
    <col min="11" max="11" width="14.21875" style="4" customWidth="1"/>
    <col min="12" max="12" width="14.21875" style="17" customWidth="1"/>
    <col min="13" max="13" width="20.109375" style="17" bestFit="1" customWidth="1"/>
    <col min="14" max="14" width="14.21875" style="4" customWidth="1"/>
    <col min="15" max="15" width="14.21875" style="17" customWidth="1"/>
    <col min="16" max="16" width="20.109375" style="17" bestFit="1" customWidth="1"/>
    <col min="17" max="17" width="14.21875" style="4" customWidth="1"/>
    <col min="18" max="18" width="14.21875" style="17" customWidth="1"/>
    <col min="19" max="19" width="20.109375" style="17" bestFit="1" customWidth="1"/>
    <col min="20" max="20" width="14.21875" style="4" customWidth="1"/>
    <col min="21" max="21" width="24.33203125" style="17" bestFit="1" customWidth="1"/>
  </cols>
  <sheetData>
    <row r="2" spans="1:21" ht="15.6" x14ac:dyDescent="0.3">
      <c r="A2" s="72" t="s">
        <v>217</v>
      </c>
      <c r="B2" s="72"/>
    </row>
    <row r="3" spans="1:21" ht="15.6" x14ac:dyDescent="0.3">
      <c r="A3" s="24" t="s">
        <v>222</v>
      </c>
      <c r="B3" s="24" t="s">
        <v>223</v>
      </c>
    </row>
    <row r="4" spans="1:21" ht="15.6" x14ac:dyDescent="0.3">
      <c r="A4" s="25" t="s">
        <v>218</v>
      </c>
      <c r="B4" s="26">
        <v>0.05</v>
      </c>
    </row>
    <row r="5" spans="1:21" ht="15.6" x14ac:dyDescent="0.3">
      <c r="A5" s="25" t="s">
        <v>219</v>
      </c>
      <c r="B5" s="26">
        <v>0.05</v>
      </c>
    </row>
    <row r="6" spans="1:21" ht="15.6" x14ac:dyDescent="0.3">
      <c r="A6" s="25" t="s">
        <v>220</v>
      </c>
      <c r="B6" s="26">
        <v>0.05</v>
      </c>
    </row>
    <row r="7" spans="1:21" ht="15.6" x14ac:dyDescent="0.3">
      <c r="A7" s="25" t="s">
        <v>221</v>
      </c>
      <c r="B7" s="26">
        <v>0.05</v>
      </c>
    </row>
    <row r="8" spans="1:21" ht="15" thickBot="1" x14ac:dyDescent="0.35"/>
    <row r="9" spans="1:21" ht="16.2" customHeight="1" thickBot="1" x14ac:dyDescent="0.35">
      <c r="A9" s="1" t="s">
        <v>0</v>
      </c>
      <c r="B9" s="68" t="s">
        <v>173</v>
      </c>
      <c r="C9" s="69"/>
      <c r="D9" s="70"/>
      <c r="E9" s="68" t="s">
        <v>208</v>
      </c>
      <c r="F9" s="69"/>
      <c r="G9" s="69"/>
      <c r="H9" s="69"/>
      <c r="I9" s="69"/>
      <c r="J9" s="69"/>
      <c r="K9" s="69"/>
      <c r="L9" s="69"/>
      <c r="M9" s="69"/>
      <c r="N9" s="69"/>
      <c r="O9" s="69"/>
      <c r="P9" s="69"/>
      <c r="Q9" s="69"/>
      <c r="R9" s="69"/>
      <c r="S9" s="69"/>
      <c r="T9" s="69"/>
      <c r="U9" s="70"/>
    </row>
    <row r="10" spans="1:21" ht="78.599999999999994" customHeight="1" thickBot="1" x14ac:dyDescent="0.35">
      <c r="A10" s="90" t="s">
        <v>2</v>
      </c>
      <c r="B10" s="92" t="s">
        <v>3</v>
      </c>
      <c r="C10" s="90" t="s">
        <v>4</v>
      </c>
      <c r="D10" s="90" t="s">
        <v>5</v>
      </c>
      <c r="E10" s="69" t="s">
        <v>215</v>
      </c>
      <c r="F10" s="69"/>
      <c r="G10" s="70"/>
      <c r="H10" s="68" t="s">
        <v>214</v>
      </c>
      <c r="I10" s="69"/>
      <c r="J10" s="70"/>
      <c r="K10" s="68" t="s">
        <v>213</v>
      </c>
      <c r="L10" s="69"/>
      <c r="M10" s="70"/>
      <c r="N10" s="68" t="s">
        <v>212</v>
      </c>
      <c r="O10" s="69"/>
      <c r="P10" s="70"/>
      <c r="Q10" s="68" t="s">
        <v>211</v>
      </c>
      <c r="R10" s="69"/>
      <c r="S10" s="70"/>
      <c r="T10" s="68" t="s">
        <v>210</v>
      </c>
      <c r="U10" s="70"/>
    </row>
    <row r="11" spans="1:21" ht="78.599999999999994" thickBot="1" x14ac:dyDescent="0.35">
      <c r="A11" s="91"/>
      <c r="B11" s="93"/>
      <c r="C11" s="91"/>
      <c r="D11" s="91"/>
      <c r="E11" s="18" t="s">
        <v>209</v>
      </c>
      <c r="F11" s="15" t="s">
        <v>300</v>
      </c>
      <c r="G11" s="15" t="s">
        <v>301</v>
      </c>
      <c r="H11" s="18" t="s">
        <v>209</v>
      </c>
      <c r="I11" s="15" t="s">
        <v>300</v>
      </c>
      <c r="J11" s="15" t="s">
        <v>301</v>
      </c>
      <c r="K11" s="18" t="s">
        <v>209</v>
      </c>
      <c r="L11" s="15" t="s">
        <v>300</v>
      </c>
      <c r="M11" s="15" t="s">
        <v>301</v>
      </c>
      <c r="N11" s="18" t="s">
        <v>209</v>
      </c>
      <c r="O11" s="15" t="s">
        <v>300</v>
      </c>
      <c r="P11" s="15" t="s">
        <v>301</v>
      </c>
      <c r="Q11" s="18" t="s">
        <v>209</v>
      </c>
      <c r="R11" s="15" t="s">
        <v>300</v>
      </c>
      <c r="S11" s="15" t="s">
        <v>301</v>
      </c>
      <c r="T11" s="18" t="s">
        <v>236</v>
      </c>
      <c r="U11" s="15" t="s">
        <v>302</v>
      </c>
    </row>
    <row r="12" spans="1:21" ht="16.2" thickBot="1" x14ac:dyDescent="0.35">
      <c r="A12" s="87" t="s">
        <v>10</v>
      </c>
      <c r="B12" s="88"/>
      <c r="C12" s="88"/>
      <c r="D12" s="88"/>
      <c r="E12" s="88"/>
      <c r="F12" s="88"/>
      <c r="G12" s="88"/>
      <c r="H12" s="88"/>
      <c r="I12" s="88"/>
      <c r="J12" s="88"/>
      <c r="K12" s="88"/>
      <c r="L12" s="88"/>
      <c r="M12" s="88"/>
      <c r="N12" s="88"/>
      <c r="O12" s="88"/>
      <c r="P12" s="88"/>
      <c r="Q12" s="88"/>
      <c r="R12" s="88"/>
      <c r="S12" s="88"/>
      <c r="T12" s="88"/>
      <c r="U12" s="89"/>
    </row>
    <row r="13" spans="1:21" ht="14.4" customHeight="1" x14ac:dyDescent="0.3">
      <c r="A13" s="65" t="s">
        <v>11</v>
      </c>
      <c r="B13" s="78">
        <v>450000</v>
      </c>
      <c r="C13" s="59">
        <v>4</v>
      </c>
      <c r="D13" s="59" t="s">
        <v>12</v>
      </c>
      <c r="E13" s="78">
        <f>$B$13*$C$13</f>
        <v>1800000</v>
      </c>
      <c r="F13" s="73"/>
      <c r="G13" s="82">
        <f>E13*F13</f>
        <v>0</v>
      </c>
      <c r="H13" s="78">
        <f>$B$13*$C$13</f>
        <v>1800000</v>
      </c>
      <c r="I13" s="73">
        <f>F13*(1+$B$4)</f>
        <v>0</v>
      </c>
      <c r="J13" s="82">
        <f>H13*I13</f>
        <v>0</v>
      </c>
      <c r="K13" s="78">
        <f>$B$13*$C$13</f>
        <v>1800000</v>
      </c>
      <c r="L13" s="73">
        <f>I13*(1+$B$5)</f>
        <v>0</v>
      </c>
      <c r="M13" s="82">
        <f>K13*L13</f>
        <v>0</v>
      </c>
      <c r="N13" s="78">
        <f>$B$13*$C$13</f>
        <v>1800000</v>
      </c>
      <c r="O13" s="73">
        <f>L13*(1+$B$6)</f>
        <v>0</v>
      </c>
      <c r="P13" s="82">
        <f>N13*O13</f>
        <v>0</v>
      </c>
      <c r="Q13" s="78">
        <f>$B$13*$C$13</f>
        <v>1800000</v>
      </c>
      <c r="R13" s="73">
        <f>O13*(1+$B$7)</f>
        <v>0</v>
      </c>
      <c r="S13" s="82">
        <f>Q13*R13</f>
        <v>0</v>
      </c>
      <c r="T13" s="78">
        <f>$B$13*$C$13*5</f>
        <v>9000000</v>
      </c>
      <c r="U13" s="82">
        <f>G13+J13+M13+P13+S13</f>
        <v>0</v>
      </c>
    </row>
    <row r="14" spans="1:21" ht="14.4" customHeight="1" x14ac:dyDescent="0.3">
      <c r="A14" s="67"/>
      <c r="B14" s="79"/>
      <c r="C14" s="60"/>
      <c r="D14" s="60"/>
      <c r="E14" s="79"/>
      <c r="F14" s="75"/>
      <c r="G14" s="83"/>
      <c r="H14" s="79"/>
      <c r="I14" s="75"/>
      <c r="J14" s="83"/>
      <c r="K14" s="79"/>
      <c r="L14" s="75"/>
      <c r="M14" s="83"/>
      <c r="N14" s="79"/>
      <c r="O14" s="75"/>
      <c r="P14" s="83"/>
      <c r="Q14" s="79"/>
      <c r="R14" s="75"/>
      <c r="S14" s="83"/>
      <c r="T14" s="79"/>
      <c r="U14" s="83"/>
    </row>
    <row r="15" spans="1:21" ht="85.2" customHeight="1" thickBot="1" x14ac:dyDescent="0.35">
      <c r="A15" s="66"/>
      <c r="B15" s="80"/>
      <c r="C15" s="61"/>
      <c r="D15" s="61"/>
      <c r="E15" s="80"/>
      <c r="F15" s="74"/>
      <c r="G15" s="84"/>
      <c r="H15" s="80"/>
      <c r="I15" s="74"/>
      <c r="J15" s="84"/>
      <c r="K15" s="80"/>
      <c r="L15" s="74"/>
      <c r="M15" s="84"/>
      <c r="N15" s="80"/>
      <c r="O15" s="74"/>
      <c r="P15" s="84"/>
      <c r="Q15" s="80"/>
      <c r="R15" s="74"/>
      <c r="S15" s="84"/>
      <c r="T15" s="80"/>
      <c r="U15" s="84"/>
    </row>
    <row r="16" spans="1:21" ht="75" customHeight="1" x14ac:dyDescent="0.3">
      <c r="A16" s="59" t="s">
        <v>16</v>
      </c>
      <c r="B16" s="78">
        <v>450000</v>
      </c>
      <c r="C16" s="59">
        <v>3</v>
      </c>
      <c r="D16" s="59" t="s">
        <v>17</v>
      </c>
      <c r="E16" s="78">
        <f>$B$16*$C$16</f>
        <v>1350000</v>
      </c>
      <c r="F16" s="73"/>
      <c r="G16" s="82">
        <f>E16*F16</f>
        <v>0</v>
      </c>
      <c r="H16" s="78">
        <f>$B$16*$C$16</f>
        <v>1350000</v>
      </c>
      <c r="I16" s="73">
        <f>F16*(1+$B$4)</f>
        <v>0</v>
      </c>
      <c r="J16" s="82">
        <f>H16*I16</f>
        <v>0</v>
      </c>
      <c r="K16" s="78">
        <f>$B$16*$C$16</f>
        <v>1350000</v>
      </c>
      <c r="L16" s="73">
        <f>I16*(1+$B$5)</f>
        <v>0</v>
      </c>
      <c r="M16" s="82">
        <f>K16*L16</f>
        <v>0</v>
      </c>
      <c r="N16" s="78">
        <f>$B$16*$C$16</f>
        <v>1350000</v>
      </c>
      <c r="O16" s="73">
        <f>L16*(1+$B$6)</f>
        <v>0</v>
      </c>
      <c r="P16" s="82">
        <f>N16*O16</f>
        <v>0</v>
      </c>
      <c r="Q16" s="78">
        <f>$B$16*$C$16</f>
        <v>1350000</v>
      </c>
      <c r="R16" s="73">
        <f>O16*(1+$B$7)</f>
        <v>0</v>
      </c>
      <c r="S16" s="82">
        <f>Q16*R16</f>
        <v>0</v>
      </c>
      <c r="T16" s="78">
        <f>$B$16*$C$16*5</f>
        <v>6750000</v>
      </c>
      <c r="U16" s="82">
        <f>G93+J16+M16+P16+S16</f>
        <v>0</v>
      </c>
    </row>
    <row r="17" spans="1:21" ht="33" customHeight="1" thickBot="1" x14ac:dyDescent="0.35">
      <c r="A17" s="61"/>
      <c r="B17" s="80"/>
      <c r="C17" s="61"/>
      <c r="D17" s="61"/>
      <c r="E17" s="80"/>
      <c r="F17" s="74"/>
      <c r="G17" s="84"/>
      <c r="H17" s="80"/>
      <c r="I17" s="74"/>
      <c r="J17" s="84"/>
      <c r="K17" s="80"/>
      <c r="L17" s="74"/>
      <c r="M17" s="84"/>
      <c r="N17" s="80"/>
      <c r="O17" s="74"/>
      <c r="P17" s="84"/>
      <c r="Q17" s="80"/>
      <c r="R17" s="74"/>
      <c r="S17" s="84"/>
      <c r="T17" s="80"/>
      <c r="U17" s="84"/>
    </row>
    <row r="18" spans="1:21" ht="75" customHeight="1" x14ac:dyDescent="0.3">
      <c r="A18" s="59" t="s">
        <v>21</v>
      </c>
      <c r="B18" s="78">
        <v>450000</v>
      </c>
      <c r="C18" s="59">
        <v>1</v>
      </c>
      <c r="D18" s="59" t="s">
        <v>22</v>
      </c>
      <c r="E18" s="78">
        <f>$B$18*$C$18</f>
        <v>450000</v>
      </c>
      <c r="F18" s="73"/>
      <c r="G18" s="82">
        <f>E18*F18</f>
        <v>0</v>
      </c>
      <c r="H18" s="78">
        <f>$B$18*$C$18</f>
        <v>450000</v>
      </c>
      <c r="I18" s="73">
        <f>F18*(1+$B$4)</f>
        <v>0</v>
      </c>
      <c r="J18" s="82">
        <f>H18*I18</f>
        <v>0</v>
      </c>
      <c r="K18" s="78">
        <f>$B$18*$C$18</f>
        <v>450000</v>
      </c>
      <c r="L18" s="73">
        <f>I18*(1+$B$5)</f>
        <v>0</v>
      </c>
      <c r="M18" s="82">
        <f>K18*L18</f>
        <v>0</v>
      </c>
      <c r="N18" s="78">
        <f>$B$18*$C$18</f>
        <v>450000</v>
      </c>
      <c r="O18" s="73">
        <f>L18*(1+$B$6)</f>
        <v>0</v>
      </c>
      <c r="P18" s="82">
        <f>N18*O18</f>
        <v>0</v>
      </c>
      <c r="Q18" s="78">
        <f>$B$18*$C$18</f>
        <v>450000</v>
      </c>
      <c r="R18" s="73">
        <f>O18*(1+$B$7)</f>
        <v>0</v>
      </c>
      <c r="S18" s="82">
        <f>Q18*R18</f>
        <v>0</v>
      </c>
      <c r="T18" s="78">
        <f>$B$18*$C$18*5</f>
        <v>2250000</v>
      </c>
      <c r="U18" s="82">
        <f>G18+J18+M18+P18+S18</f>
        <v>0</v>
      </c>
    </row>
    <row r="19" spans="1:21" ht="15" customHeight="1" thickBot="1" x14ac:dyDescent="0.35">
      <c r="A19" s="61"/>
      <c r="B19" s="80"/>
      <c r="C19" s="61"/>
      <c r="D19" s="61"/>
      <c r="E19" s="80"/>
      <c r="F19" s="74"/>
      <c r="G19" s="84"/>
      <c r="H19" s="80"/>
      <c r="I19" s="74"/>
      <c r="J19" s="84"/>
      <c r="K19" s="80"/>
      <c r="L19" s="74"/>
      <c r="M19" s="84"/>
      <c r="N19" s="80"/>
      <c r="O19" s="74"/>
      <c r="P19" s="84"/>
      <c r="Q19" s="80"/>
      <c r="R19" s="74"/>
      <c r="S19" s="84"/>
      <c r="T19" s="80"/>
      <c r="U19" s="84"/>
    </row>
    <row r="20" spans="1:21" ht="55.8" customHeight="1" x14ac:dyDescent="0.3">
      <c r="A20" s="65" t="s">
        <v>24</v>
      </c>
      <c r="B20" s="78">
        <v>700000</v>
      </c>
      <c r="C20" s="59">
        <v>4</v>
      </c>
      <c r="D20" s="59" t="s">
        <v>25</v>
      </c>
      <c r="E20" s="78">
        <f>$B$20*$C$20</f>
        <v>2800000</v>
      </c>
      <c r="F20" s="73"/>
      <c r="G20" s="82">
        <f>E20*F20</f>
        <v>0</v>
      </c>
      <c r="H20" s="78">
        <f>$B$20*$C$20</f>
        <v>2800000</v>
      </c>
      <c r="I20" s="73">
        <f>F20*(1+$B$4)</f>
        <v>0</v>
      </c>
      <c r="J20" s="82">
        <f>H20*I20</f>
        <v>0</v>
      </c>
      <c r="K20" s="78">
        <f>$B$20*$C$20</f>
        <v>2800000</v>
      </c>
      <c r="L20" s="73">
        <f>I20*(1+$B$5)</f>
        <v>0</v>
      </c>
      <c r="M20" s="82">
        <f>K20*L20</f>
        <v>0</v>
      </c>
      <c r="N20" s="78">
        <f>$B$20*$C$20</f>
        <v>2800000</v>
      </c>
      <c r="O20" s="73">
        <f>L20*(1+$B$6)</f>
        <v>0</v>
      </c>
      <c r="P20" s="82">
        <f>N20*O20</f>
        <v>0</v>
      </c>
      <c r="Q20" s="78">
        <f>$B$20*$C$20</f>
        <v>2800000</v>
      </c>
      <c r="R20" s="73">
        <f>O20*(1+$B$7)</f>
        <v>0</v>
      </c>
      <c r="S20" s="82">
        <f>Q20*R20</f>
        <v>0</v>
      </c>
      <c r="T20" s="78">
        <f>$B$20*$C$20*5</f>
        <v>14000000</v>
      </c>
      <c r="U20" s="82">
        <f>G20+J20+M20+P20+S20</f>
        <v>0</v>
      </c>
    </row>
    <row r="21" spans="1:21" ht="14.4" customHeight="1" x14ac:dyDescent="0.3">
      <c r="A21" s="67"/>
      <c r="B21" s="79"/>
      <c r="C21" s="60"/>
      <c r="D21" s="60"/>
      <c r="E21" s="79"/>
      <c r="F21" s="75"/>
      <c r="G21" s="83"/>
      <c r="H21" s="79"/>
      <c r="I21" s="75"/>
      <c r="J21" s="83"/>
      <c r="K21" s="79"/>
      <c r="L21" s="75"/>
      <c r="M21" s="83"/>
      <c r="N21" s="79"/>
      <c r="O21" s="75"/>
      <c r="P21" s="83"/>
      <c r="Q21" s="79"/>
      <c r="R21" s="75"/>
      <c r="S21" s="83"/>
      <c r="T21" s="79"/>
      <c r="U21" s="83"/>
    </row>
    <row r="22" spans="1:21" ht="14.4" customHeight="1" x14ac:dyDescent="0.3">
      <c r="A22" s="67"/>
      <c r="B22" s="79"/>
      <c r="C22" s="60"/>
      <c r="D22" s="60"/>
      <c r="E22" s="79"/>
      <c r="F22" s="75"/>
      <c r="G22" s="83"/>
      <c r="H22" s="79"/>
      <c r="I22" s="75"/>
      <c r="J22" s="83"/>
      <c r="K22" s="79"/>
      <c r="L22" s="75"/>
      <c r="M22" s="83"/>
      <c r="N22" s="79"/>
      <c r="O22" s="75"/>
      <c r="P22" s="83"/>
      <c r="Q22" s="79"/>
      <c r="R22" s="75"/>
      <c r="S22" s="83"/>
      <c r="T22" s="79"/>
      <c r="U22" s="83"/>
    </row>
    <row r="23" spans="1:21" ht="15" customHeight="1" thickBot="1" x14ac:dyDescent="0.35">
      <c r="A23" s="66"/>
      <c r="B23" s="80"/>
      <c r="C23" s="61"/>
      <c r="D23" s="61"/>
      <c r="E23" s="80"/>
      <c r="F23" s="74"/>
      <c r="G23" s="84"/>
      <c r="H23" s="80"/>
      <c r="I23" s="74"/>
      <c r="J23" s="84"/>
      <c r="K23" s="80"/>
      <c r="L23" s="74"/>
      <c r="M23" s="84"/>
      <c r="N23" s="80"/>
      <c r="O23" s="74"/>
      <c r="P23" s="84"/>
      <c r="Q23" s="80"/>
      <c r="R23" s="74"/>
      <c r="S23" s="84"/>
      <c r="T23" s="80"/>
      <c r="U23" s="84"/>
    </row>
    <row r="24" spans="1:21" ht="75" customHeight="1" x14ac:dyDescent="0.3">
      <c r="A24" s="59" t="s">
        <v>27</v>
      </c>
      <c r="B24" s="78">
        <v>700000</v>
      </c>
      <c r="C24" s="59">
        <v>4</v>
      </c>
      <c r="D24" s="59" t="s">
        <v>28</v>
      </c>
      <c r="E24" s="78">
        <f>$B$24*$C$24</f>
        <v>2800000</v>
      </c>
      <c r="F24" s="73"/>
      <c r="G24" s="82">
        <f>E24*F24</f>
        <v>0</v>
      </c>
      <c r="H24" s="78">
        <f>$B$24*$C$24</f>
        <v>2800000</v>
      </c>
      <c r="I24" s="73">
        <f>F24*(1+$B$4)</f>
        <v>0</v>
      </c>
      <c r="J24" s="82">
        <f>H24*I24</f>
        <v>0</v>
      </c>
      <c r="K24" s="78">
        <f>$B$24*$C$24</f>
        <v>2800000</v>
      </c>
      <c r="L24" s="73">
        <f>I24*(1+$B$5)</f>
        <v>0</v>
      </c>
      <c r="M24" s="82">
        <f>K24*L24</f>
        <v>0</v>
      </c>
      <c r="N24" s="78">
        <f>$B$24*$C$24</f>
        <v>2800000</v>
      </c>
      <c r="O24" s="73">
        <f>L24*(1+$B$6)</f>
        <v>0</v>
      </c>
      <c r="P24" s="82">
        <f>N24*O24</f>
        <v>0</v>
      </c>
      <c r="Q24" s="78">
        <f>$B$24*$C$24</f>
        <v>2800000</v>
      </c>
      <c r="R24" s="73">
        <f>O24*(1+$B$7)</f>
        <v>0</v>
      </c>
      <c r="S24" s="82">
        <f>Q24*R24</f>
        <v>0</v>
      </c>
      <c r="T24" s="78">
        <f>$B$24*$C$24*5</f>
        <v>14000000</v>
      </c>
      <c r="U24" s="82">
        <f>G24+J24+M24+P24+S24</f>
        <v>0</v>
      </c>
    </row>
    <row r="25" spans="1:21" ht="15" customHeight="1" thickBot="1" x14ac:dyDescent="0.35">
      <c r="A25" s="61"/>
      <c r="B25" s="80"/>
      <c r="C25" s="61"/>
      <c r="D25" s="61"/>
      <c r="E25" s="80"/>
      <c r="F25" s="74"/>
      <c r="G25" s="84"/>
      <c r="H25" s="80"/>
      <c r="I25" s="74"/>
      <c r="J25" s="84"/>
      <c r="K25" s="80"/>
      <c r="L25" s="74"/>
      <c r="M25" s="84"/>
      <c r="N25" s="80"/>
      <c r="O25" s="74"/>
      <c r="P25" s="84"/>
      <c r="Q25" s="80"/>
      <c r="R25" s="74"/>
      <c r="S25" s="84"/>
      <c r="T25" s="80"/>
      <c r="U25" s="84"/>
    </row>
    <row r="26" spans="1:21" ht="30.6" thickBot="1" x14ac:dyDescent="0.35">
      <c r="A26" s="6" t="s">
        <v>29</v>
      </c>
      <c r="B26" s="7">
        <v>500000</v>
      </c>
      <c r="C26" s="5">
        <v>1</v>
      </c>
      <c r="D26" s="5" t="s">
        <v>30</v>
      </c>
      <c r="E26" s="7">
        <f>$B$26*$C$26</f>
        <v>500000</v>
      </c>
      <c r="F26" s="16"/>
      <c r="G26" s="16">
        <f>E26*F26</f>
        <v>0</v>
      </c>
      <c r="H26" s="7">
        <f>$B$26*$C$26</f>
        <v>500000</v>
      </c>
      <c r="I26" s="16">
        <f>F26*(1+$B$4)</f>
        <v>0</v>
      </c>
      <c r="J26" s="16">
        <f>H26*I26</f>
        <v>0</v>
      </c>
      <c r="K26" s="7">
        <f>$B$26*$C$26</f>
        <v>500000</v>
      </c>
      <c r="L26" s="16">
        <f>I26*(1+$B$5)</f>
        <v>0</v>
      </c>
      <c r="M26" s="16">
        <f>K26*L26</f>
        <v>0</v>
      </c>
      <c r="N26" s="7">
        <f>$B$26*$C$26</f>
        <v>500000</v>
      </c>
      <c r="O26" s="16">
        <f>L26*(1+$B$6)</f>
        <v>0</v>
      </c>
      <c r="P26" s="16">
        <f>N26*O26</f>
        <v>0</v>
      </c>
      <c r="Q26" s="7">
        <f>$B$26*$C$26</f>
        <v>500000</v>
      </c>
      <c r="R26" s="16">
        <f>O26*(1+$B$7)</f>
        <v>0</v>
      </c>
      <c r="S26" s="16">
        <f>Q26*R26</f>
        <v>0</v>
      </c>
      <c r="T26" s="7">
        <f>$B$26*$C$26*5</f>
        <v>2500000</v>
      </c>
      <c r="U26" s="16">
        <f>G26+J26+M26+P26+S26</f>
        <v>0</v>
      </c>
    </row>
    <row r="27" spans="1:21" ht="30" customHeight="1" x14ac:dyDescent="0.3">
      <c r="A27" s="65" t="s">
        <v>33</v>
      </c>
      <c r="B27" s="78">
        <v>1500</v>
      </c>
      <c r="C27" s="59">
        <v>4</v>
      </c>
      <c r="D27" s="59" t="s">
        <v>34</v>
      </c>
      <c r="E27" s="78">
        <f>$B$27*$C$27</f>
        <v>6000</v>
      </c>
      <c r="F27" s="73"/>
      <c r="G27" s="85">
        <f>E27*F27</f>
        <v>0</v>
      </c>
      <c r="H27" s="78">
        <f>$B$27*$C$27</f>
        <v>6000</v>
      </c>
      <c r="I27" s="73">
        <f>F27*(1+$B$4)</f>
        <v>0</v>
      </c>
      <c r="J27" s="85">
        <f>H27*I27</f>
        <v>0</v>
      </c>
      <c r="K27" s="78">
        <f>$B$27*$C$27</f>
        <v>6000</v>
      </c>
      <c r="L27" s="73">
        <f>I27*(1+$B$5)</f>
        <v>0</v>
      </c>
      <c r="M27" s="85">
        <f>K27*L27</f>
        <v>0</v>
      </c>
      <c r="N27" s="78">
        <f>$B$27*$C$27</f>
        <v>6000</v>
      </c>
      <c r="O27" s="73">
        <f>L27*(1+$B$6)</f>
        <v>0</v>
      </c>
      <c r="P27" s="85">
        <f>N27*O27</f>
        <v>0</v>
      </c>
      <c r="Q27" s="78">
        <f>$B$27*$C$27</f>
        <v>6000</v>
      </c>
      <c r="R27" s="73">
        <f>O27*(1+$B$7)</f>
        <v>0</v>
      </c>
      <c r="S27" s="85">
        <f>Q27*R27</f>
        <v>0</v>
      </c>
      <c r="T27" s="78">
        <f>$B$27*$C$27*5</f>
        <v>30000</v>
      </c>
      <c r="U27" s="85">
        <f>G27+J27+M27+P27+S27</f>
        <v>0</v>
      </c>
    </row>
    <row r="28" spans="1:21" ht="15" customHeight="1" thickBot="1" x14ac:dyDescent="0.35">
      <c r="A28" s="66"/>
      <c r="B28" s="80"/>
      <c r="C28" s="61"/>
      <c r="D28" s="61"/>
      <c r="E28" s="80"/>
      <c r="F28" s="74"/>
      <c r="G28" s="86"/>
      <c r="H28" s="80"/>
      <c r="I28" s="74"/>
      <c r="J28" s="86"/>
      <c r="K28" s="80"/>
      <c r="L28" s="74"/>
      <c r="M28" s="86"/>
      <c r="N28" s="80"/>
      <c r="O28" s="74"/>
      <c r="P28" s="86"/>
      <c r="Q28" s="80"/>
      <c r="R28" s="74"/>
      <c r="S28" s="86"/>
      <c r="T28" s="80"/>
      <c r="U28" s="86"/>
    </row>
    <row r="29" spans="1:21" ht="16.2" customHeight="1" thickBot="1" x14ac:dyDescent="0.35">
      <c r="A29" s="87" t="s">
        <v>38</v>
      </c>
      <c r="B29" s="88"/>
      <c r="C29" s="88"/>
      <c r="D29" s="88"/>
      <c r="E29" s="88"/>
      <c r="F29" s="88"/>
      <c r="G29" s="88"/>
      <c r="H29" s="88"/>
      <c r="I29" s="88"/>
      <c r="J29" s="88"/>
      <c r="K29" s="88"/>
      <c r="L29" s="88"/>
      <c r="M29" s="88"/>
      <c r="N29" s="88"/>
      <c r="O29" s="88"/>
      <c r="P29" s="88"/>
      <c r="Q29" s="88"/>
      <c r="R29" s="88"/>
      <c r="S29" s="88"/>
      <c r="T29" s="88"/>
      <c r="U29" s="89"/>
    </row>
    <row r="30" spans="1:21" ht="46.8" thickBot="1" x14ac:dyDescent="0.35">
      <c r="A30" s="6" t="s">
        <v>39</v>
      </c>
      <c r="B30" s="7">
        <v>450000</v>
      </c>
      <c r="C30" s="5">
        <v>1</v>
      </c>
      <c r="D30" s="5" t="s">
        <v>40</v>
      </c>
      <c r="E30" s="7">
        <f>$B$30*$C$30</f>
        <v>450000</v>
      </c>
      <c r="F30" s="16"/>
      <c r="G30" s="16">
        <f>E30*F30</f>
        <v>0</v>
      </c>
      <c r="H30" s="7">
        <f>$B$30*$C$30</f>
        <v>450000</v>
      </c>
      <c r="I30" s="16">
        <f>F30*(1+$B$4)</f>
        <v>0</v>
      </c>
      <c r="J30" s="16">
        <f>H30*I30</f>
        <v>0</v>
      </c>
      <c r="K30" s="7">
        <f>$B$30*$C$30</f>
        <v>450000</v>
      </c>
      <c r="L30" s="16">
        <f>I30*(1+$B$5)</f>
        <v>0</v>
      </c>
      <c r="M30" s="16">
        <f>K30*L30</f>
        <v>0</v>
      </c>
      <c r="N30" s="7">
        <f>$B$30*$C$30</f>
        <v>450000</v>
      </c>
      <c r="O30" s="16">
        <f>L30*(1+$B$6)</f>
        <v>0</v>
      </c>
      <c r="P30" s="16">
        <f>N30*O30</f>
        <v>0</v>
      </c>
      <c r="Q30" s="7">
        <f>$B$30*$C$30</f>
        <v>450000</v>
      </c>
      <c r="R30" s="16">
        <f>O30*(1+$B$7)</f>
        <v>0</v>
      </c>
      <c r="S30" s="16">
        <f>Q30*R30</f>
        <v>0</v>
      </c>
      <c r="T30" s="7">
        <f>$B$30*$C$30*5</f>
        <v>2250000</v>
      </c>
      <c r="U30" s="16">
        <f>G30+J30+M30+P30+S30</f>
        <v>0</v>
      </c>
    </row>
    <row r="31" spans="1:21" ht="90" customHeight="1" x14ac:dyDescent="0.3">
      <c r="A31" s="59" t="s">
        <v>44</v>
      </c>
      <c r="B31" s="78">
        <v>450000</v>
      </c>
      <c r="C31" s="59">
        <v>1</v>
      </c>
      <c r="D31" s="59" t="s">
        <v>45</v>
      </c>
      <c r="E31" s="76">
        <f>$B$31*$C$31</f>
        <v>450000</v>
      </c>
      <c r="F31" s="73"/>
      <c r="G31" s="82">
        <f>E31*F31</f>
        <v>0</v>
      </c>
      <c r="H31" s="76">
        <f>$B$31*$C$31</f>
        <v>450000</v>
      </c>
      <c r="I31" s="73">
        <f>F31*(1+$B$4)</f>
        <v>0</v>
      </c>
      <c r="J31" s="82">
        <f>H31*I31</f>
        <v>0</v>
      </c>
      <c r="K31" s="76">
        <f>$B$31*$C$31</f>
        <v>450000</v>
      </c>
      <c r="L31" s="73">
        <f>I31*(1+$B$5)</f>
        <v>0</v>
      </c>
      <c r="M31" s="82">
        <f>K31*L31</f>
        <v>0</v>
      </c>
      <c r="N31" s="76">
        <f>$B$31*$C$31</f>
        <v>450000</v>
      </c>
      <c r="O31" s="73">
        <f>L31*(1+$B$6)</f>
        <v>0</v>
      </c>
      <c r="P31" s="82">
        <f>N31*O31</f>
        <v>0</v>
      </c>
      <c r="Q31" s="76">
        <f>$B$31*$C$31</f>
        <v>450000</v>
      </c>
      <c r="R31" s="73">
        <f>O31*(1+$B$7)</f>
        <v>0</v>
      </c>
      <c r="S31" s="82">
        <f>Q31*R31</f>
        <v>0</v>
      </c>
      <c r="T31" s="76">
        <f>$B$31*$C$31*5</f>
        <v>2250000</v>
      </c>
      <c r="U31" s="82">
        <f>G31+J31+M31+P31+S31</f>
        <v>0</v>
      </c>
    </row>
    <row r="32" spans="1:21" ht="15" customHeight="1" thickBot="1" x14ac:dyDescent="0.35">
      <c r="A32" s="61"/>
      <c r="B32" s="80"/>
      <c r="C32" s="61"/>
      <c r="D32" s="61"/>
      <c r="E32" s="77"/>
      <c r="F32" s="74"/>
      <c r="G32" s="84"/>
      <c r="H32" s="77"/>
      <c r="I32" s="74"/>
      <c r="J32" s="84"/>
      <c r="K32" s="77"/>
      <c r="L32" s="74"/>
      <c r="M32" s="84"/>
      <c r="N32" s="77"/>
      <c r="O32" s="74"/>
      <c r="P32" s="84"/>
      <c r="Q32" s="77"/>
      <c r="R32" s="74"/>
      <c r="S32" s="84"/>
      <c r="T32" s="77"/>
      <c r="U32" s="84"/>
    </row>
    <row r="33" spans="1:21" ht="30.6" thickBot="1" x14ac:dyDescent="0.35">
      <c r="A33" s="6" t="s">
        <v>48</v>
      </c>
      <c r="B33" s="7">
        <v>450000</v>
      </c>
      <c r="C33" s="5">
        <v>1</v>
      </c>
      <c r="D33" s="5" t="s">
        <v>40</v>
      </c>
      <c r="E33" s="19">
        <f>$B$33*$C$33</f>
        <v>450000</v>
      </c>
      <c r="F33" s="22"/>
      <c r="G33" s="16">
        <f>E33*F33</f>
        <v>0</v>
      </c>
      <c r="H33" s="19">
        <f>$B$33*$C$33</f>
        <v>450000</v>
      </c>
      <c r="I33" s="22">
        <f>F33*(1+$B$4)</f>
        <v>0</v>
      </c>
      <c r="J33" s="16">
        <f>H33*I33</f>
        <v>0</v>
      </c>
      <c r="K33" s="19">
        <f>$B$33*$C$33</f>
        <v>450000</v>
      </c>
      <c r="L33" s="22">
        <f>I33*(1+$B$5)</f>
        <v>0</v>
      </c>
      <c r="M33" s="16">
        <f>K33*L33</f>
        <v>0</v>
      </c>
      <c r="N33" s="19">
        <f>$B$33*$C$33</f>
        <v>450000</v>
      </c>
      <c r="O33" s="22">
        <f>L33*(1+$B$6)</f>
        <v>0</v>
      </c>
      <c r="P33" s="16">
        <f>N33*O33</f>
        <v>0</v>
      </c>
      <c r="Q33" s="19">
        <f>$B$33*$C$33</f>
        <v>450000</v>
      </c>
      <c r="R33" s="22">
        <f>O33*(1+$B$7)</f>
        <v>0</v>
      </c>
      <c r="S33" s="16">
        <f>Q33*R33</f>
        <v>0</v>
      </c>
      <c r="T33" s="19">
        <f>$B$33*$C$33*5</f>
        <v>2250000</v>
      </c>
      <c r="U33" s="16">
        <f>G33+J33+M33+P33+S33</f>
        <v>0</v>
      </c>
    </row>
    <row r="34" spans="1:21" ht="30.6" customHeight="1" thickBot="1" x14ac:dyDescent="0.35">
      <c r="A34" s="6" t="s">
        <v>51</v>
      </c>
      <c r="B34" s="7">
        <v>1200000</v>
      </c>
      <c r="C34" s="5">
        <v>3</v>
      </c>
      <c r="D34" s="5" t="s">
        <v>52</v>
      </c>
      <c r="E34" s="20">
        <f>$B$34*$C$34</f>
        <v>3600000</v>
      </c>
      <c r="F34" s="21"/>
      <c r="G34" s="16">
        <f>E34*F34</f>
        <v>0</v>
      </c>
      <c r="H34" s="20">
        <f>$B$34*$C$34</f>
        <v>3600000</v>
      </c>
      <c r="I34" s="22">
        <f>F34*(1+$B$4)</f>
        <v>0</v>
      </c>
      <c r="J34" s="16">
        <f>H34*I34</f>
        <v>0</v>
      </c>
      <c r="K34" s="20">
        <f>$B$34*$C$34</f>
        <v>3600000</v>
      </c>
      <c r="L34" s="22">
        <f>I34*(1+$B$5)</f>
        <v>0</v>
      </c>
      <c r="M34" s="16">
        <f>K34*L34</f>
        <v>0</v>
      </c>
      <c r="N34" s="20">
        <f>$B$34*$C$34</f>
        <v>3600000</v>
      </c>
      <c r="O34" s="22">
        <f>L34*(1+$B$6)</f>
        <v>0</v>
      </c>
      <c r="P34" s="16">
        <f>N34*O34</f>
        <v>0</v>
      </c>
      <c r="Q34" s="20">
        <f>$B$34*$C$34</f>
        <v>3600000</v>
      </c>
      <c r="R34" s="22">
        <f>O34*(1+$B$7)</f>
        <v>0</v>
      </c>
      <c r="S34" s="16">
        <f>Q34*R34</f>
        <v>0</v>
      </c>
      <c r="T34" s="20">
        <f>$B$34*$C$34*5</f>
        <v>18000000</v>
      </c>
      <c r="U34" s="16">
        <f>G34+J34+M34+P34+S34</f>
        <v>0</v>
      </c>
    </row>
    <row r="35" spans="1:21" ht="75" customHeight="1" x14ac:dyDescent="0.3">
      <c r="A35" s="59" t="s">
        <v>55</v>
      </c>
      <c r="B35" s="78">
        <v>1200000</v>
      </c>
      <c r="C35" s="59">
        <v>3</v>
      </c>
      <c r="D35" s="59" t="s">
        <v>52</v>
      </c>
      <c r="E35" s="78">
        <f>$B$35*$C$35</f>
        <v>3600000</v>
      </c>
      <c r="F35" s="73"/>
      <c r="G35" s="82">
        <f>E35*F35</f>
        <v>0</v>
      </c>
      <c r="H35" s="78">
        <f>$B$35*$C$35</f>
        <v>3600000</v>
      </c>
      <c r="I35" s="73">
        <f>F35*(1+$B$4)</f>
        <v>0</v>
      </c>
      <c r="J35" s="82">
        <f>H35*I35</f>
        <v>0</v>
      </c>
      <c r="K35" s="78">
        <f>$B$35*$C$35</f>
        <v>3600000</v>
      </c>
      <c r="L35" s="73">
        <f>I35*(1+$B$5)</f>
        <v>0</v>
      </c>
      <c r="M35" s="82">
        <f>K35*L35</f>
        <v>0</v>
      </c>
      <c r="N35" s="78">
        <f>$B$35*$C$35</f>
        <v>3600000</v>
      </c>
      <c r="O35" s="73">
        <f>L35*(1+$B$6)</f>
        <v>0</v>
      </c>
      <c r="P35" s="82">
        <f>N35*O35</f>
        <v>0</v>
      </c>
      <c r="Q35" s="78">
        <f>$B$35*$C$35</f>
        <v>3600000</v>
      </c>
      <c r="R35" s="73">
        <f>O35*(1+$B$7)</f>
        <v>0</v>
      </c>
      <c r="S35" s="82">
        <f>Q35*R35</f>
        <v>0</v>
      </c>
      <c r="T35" s="78">
        <f>$B$35*$C$35*5</f>
        <v>18000000</v>
      </c>
      <c r="U35" s="82">
        <f>G35+J35+M35+P35+S35</f>
        <v>0</v>
      </c>
    </row>
    <row r="36" spans="1:21" ht="15" customHeight="1" thickBot="1" x14ac:dyDescent="0.35">
      <c r="A36" s="61"/>
      <c r="B36" s="80"/>
      <c r="C36" s="61"/>
      <c r="D36" s="61"/>
      <c r="E36" s="80"/>
      <c r="F36" s="74"/>
      <c r="G36" s="84"/>
      <c r="H36" s="80"/>
      <c r="I36" s="74"/>
      <c r="J36" s="84"/>
      <c r="K36" s="80"/>
      <c r="L36" s="74"/>
      <c r="M36" s="84"/>
      <c r="N36" s="80"/>
      <c r="O36" s="74"/>
      <c r="P36" s="84"/>
      <c r="Q36" s="80"/>
      <c r="R36" s="74"/>
      <c r="S36" s="84"/>
      <c r="T36" s="80"/>
      <c r="U36" s="84"/>
    </row>
    <row r="37" spans="1:21" ht="105" customHeight="1" x14ac:dyDescent="0.3">
      <c r="A37" s="59" t="s">
        <v>58</v>
      </c>
      <c r="B37" s="78">
        <v>200000</v>
      </c>
      <c r="C37" s="59">
        <v>1</v>
      </c>
      <c r="D37" s="59" t="s">
        <v>59</v>
      </c>
      <c r="E37" s="76">
        <f>$B$37*$C$37</f>
        <v>200000</v>
      </c>
      <c r="F37" s="73"/>
      <c r="G37" s="82">
        <f>E37*F37</f>
        <v>0</v>
      </c>
      <c r="H37" s="76">
        <f>$B$37*$C$37</f>
        <v>200000</v>
      </c>
      <c r="I37" s="73">
        <f>F37*(1+$B$4)</f>
        <v>0</v>
      </c>
      <c r="J37" s="82">
        <f>H37*I37</f>
        <v>0</v>
      </c>
      <c r="K37" s="76">
        <f>$B$37*$C$37</f>
        <v>200000</v>
      </c>
      <c r="L37" s="73">
        <f>I37*(1+$B$5)</f>
        <v>0</v>
      </c>
      <c r="M37" s="82">
        <f>K37*L37</f>
        <v>0</v>
      </c>
      <c r="N37" s="76">
        <f>$B$37*$C$37</f>
        <v>200000</v>
      </c>
      <c r="O37" s="73">
        <f>L37*(1+$B$6)</f>
        <v>0</v>
      </c>
      <c r="P37" s="82">
        <f>N37*O37</f>
        <v>0</v>
      </c>
      <c r="Q37" s="76">
        <f>$B$37*$C$37</f>
        <v>200000</v>
      </c>
      <c r="R37" s="73">
        <f>O37*(1+$B$7)</f>
        <v>0</v>
      </c>
      <c r="S37" s="82">
        <f>Q37*R37</f>
        <v>0</v>
      </c>
      <c r="T37" s="76">
        <f>$B$37*$C$37*5</f>
        <v>1000000</v>
      </c>
      <c r="U37" s="82">
        <f>G37+J37+M37+P37+S37</f>
        <v>0</v>
      </c>
    </row>
    <row r="38" spans="1:21" ht="14.4" customHeight="1" x14ac:dyDescent="0.3">
      <c r="A38" s="60"/>
      <c r="B38" s="79"/>
      <c r="C38" s="60"/>
      <c r="D38" s="60"/>
      <c r="E38" s="81"/>
      <c r="F38" s="75"/>
      <c r="G38" s="83"/>
      <c r="H38" s="81"/>
      <c r="I38" s="75"/>
      <c r="J38" s="83"/>
      <c r="K38" s="81"/>
      <c r="L38" s="75"/>
      <c r="M38" s="83"/>
      <c r="N38" s="81"/>
      <c r="O38" s="75"/>
      <c r="P38" s="83"/>
      <c r="Q38" s="81"/>
      <c r="R38" s="75"/>
      <c r="S38" s="83"/>
      <c r="T38" s="81"/>
      <c r="U38" s="83"/>
    </row>
    <row r="39" spans="1:21" ht="50.4" customHeight="1" thickBot="1" x14ac:dyDescent="0.35">
      <c r="A39" s="61"/>
      <c r="B39" s="80"/>
      <c r="C39" s="61"/>
      <c r="D39" s="61"/>
      <c r="E39" s="77"/>
      <c r="F39" s="74"/>
      <c r="G39" s="84"/>
      <c r="H39" s="77"/>
      <c r="I39" s="74"/>
      <c r="J39" s="84"/>
      <c r="K39" s="77"/>
      <c r="L39" s="74"/>
      <c r="M39" s="84"/>
      <c r="N39" s="77"/>
      <c r="O39" s="74"/>
      <c r="P39" s="84"/>
      <c r="Q39" s="77"/>
      <c r="R39" s="74"/>
      <c r="S39" s="84"/>
      <c r="T39" s="77"/>
      <c r="U39" s="84"/>
    </row>
    <row r="40" spans="1:21" ht="16.2" customHeight="1" thickBot="1" x14ac:dyDescent="0.35">
      <c r="A40" s="87" t="s">
        <v>60</v>
      </c>
      <c r="B40" s="88"/>
      <c r="C40" s="88"/>
      <c r="D40" s="88"/>
      <c r="E40" s="88"/>
      <c r="F40" s="88"/>
      <c r="G40" s="88"/>
      <c r="H40" s="88"/>
      <c r="I40" s="88"/>
      <c r="J40" s="88"/>
      <c r="K40" s="88"/>
      <c r="L40" s="88"/>
      <c r="M40" s="88"/>
      <c r="N40" s="88"/>
      <c r="O40" s="88"/>
      <c r="P40" s="88"/>
      <c r="Q40" s="88"/>
      <c r="R40" s="88"/>
      <c r="S40" s="88"/>
      <c r="T40" s="88"/>
      <c r="U40" s="89"/>
    </row>
    <row r="41" spans="1:21" ht="30.6" thickBot="1" x14ac:dyDescent="0.35">
      <c r="A41" s="6" t="s">
        <v>61</v>
      </c>
      <c r="B41" s="7">
        <v>500000</v>
      </c>
      <c r="C41" s="5">
        <v>4</v>
      </c>
      <c r="D41" s="5" t="s">
        <v>226</v>
      </c>
      <c r="E41" s="7">
        <f>$B$41*$C$41</f>
        <v>2000000</v>
      </c>
      <c r="F41" s="16"/>
      <c r="G41" s="16">
        <f>E41*F41</f>
        <v>0</v>
      </c>
      <c r="H41" s="7">
        <f>$B$41*$C$41</f>
        <v>2000000</v>
      </c>
      <c r="I41" s="22">
        <f>F41*(1+$B$4)</f>
        <v>0</v>
      </c>
      <c r="J41" s="16">
        <f>H41*I41</f>
        <v>0</v>
      </c>
      <c r="K41" s="7">
        <f>$B$41*$C$41</f>
        <v>2000000</v>
      </c>
      <c r="L41" s="22">
        <f>I41*(1+$B$5)</f>
        <v>0</v>
      </c>
      <c r="M41" s="16">
        <f>K41*L41</f>
        <v>0</v>
      </c>
      <c r="N41" s="7">
        <f>$B$41*$C$41</f>
        <v>2000000</v>
      </c>
      <c r="O41" s="22">
        <f>L41*(1+$B$6)</f>
        <v>0</v>
      </c>
      <c r="P41" s="16">
        <f>N41*O41</f>
        <v>0</v>
      </c>
      <c r="Q41" s="7">
        <f>$B$41*$C$41</f>
        <v>2000000</v>
      </c>
      <c r="R41" s="22">
        <f>O41*(1+$B$7)</f>
        <v>0</v>
      </c>
      <c r="S41" s="16">
        <f>Q41*R41</f>
        <v>0</v>
      </c>
      <c r="T41" s="7">
        <f>$B$41*$C$41*5</f>
        <v>10000000</v>
      </c>
      <c r="U41" s="16">
        <f>G41+J41+M41+P41+S41</f>
        <v>0</v>
      </c>
    </row>
    <row r="42" spans="1:21" ht="75" customHeight="1" x14ac:dyDescent="0.3">
      <c r="A42" s="59" t="s">
        <v>64</v>
      </c>
      <c r="B42" s="78">
        <v>500000</v>
      </c>
      <c r="C42" s="59">
        <v>4</v>
      </c>
      <c r="D42" s="59" t="s">
        <v>226</v>
      </c>
      <c r="E42" s="78">
        <f>$B$42*$C$42</f>
        <v>2000000</v>
      </c>
      <c r="F42" s="73"/>
      <c r="G42" s="82">
        <f>E42*F42</f>
        <v>0</v>
      </c>
      <c r="H42" s="78">
        <f>$B$42*$C$42</f>
        <v>2000000</v>
      </c>
      <c r="I42" s="73">
        <f>F42*(1+$B$4)</f>
        <v>0</v>
      </c>
      <c r="J42" s="82">
        <f>H42*I42</f>
        <v>0</v>
      </c>
      <c r="K42" s="78">
        <f>$B$42*$C$42</f>
        <v>2000000</v>
      </c>
      <c r="L42" s="73">
        <f>I42*(1+$B$5)</f>
        <v>0</v>
      </c>
      <c r="M42" s="82">
        <f>K42*L42</f>
        <v>0</v>
      </c>
      <c r="N42" s="78">
        <f>$B$42*$C$42</f>
        <v>2000000</v>
      </c>
      <c r="O42" s="73">
        <f>L42*(1+$B$6)</f>
        <v>0</v>
      </c>
      <c r="P42" s="82">
        <f>N42*O42</f>
        <v>0</v>
      </c>
      <c r="Q42" s="78">
        <f>$B$42*$C$42</f>
        <v>2000000</v>
      </c>
      <c r="R42" s="73">
        <f>O42*(1+$B$7)</f>
        <v>0</v>
      </c>
      <c r="S42" s="82">
        <f>Q42*R42</f>
        <v>0</v>
      </c>
      <c r="T42" s="78">
        <f>$B$42*$C$42*5</f>
        <v>10000000</v>
      </c>
      <c r="U42" s="82">
        <f>G42+J42+M42+P42+S42</f>
        <v>0</v>
      </c>
    </row>
    <row r="43" spans="1:21" ht="15" customHeight="1" thickBot="1" x14ac:dyDescent="0.35">
      <c r="A43" s="61"/>
      <c r="B43" s="80"/>
      <c r="C43" s="61"/>
      <c r="D43" s="61"/>
      <c r="E43" s="80"/>
      <c r="F43" s="74"/>
      <c r="G43" s="84"/>
      <c r="H43" s="80"/>
      <c r="I43" s="74"/>
      <c r="J43" s="84"/>
      <c r="K43" s="80"/>
      <c r="L43" s="74"/>
      <c r="M43" s="84"/>
      <c r="N43" s="80"/>
      <c r="O43" s="74"/>
      <c r="P43" s="84"/>
      <c r="Q43" s="80"/>
      <c r="R43" s="74"/>
      <c r="S43" s="84"/>
      <c r="T43" s="80"/>
      <c r="U43" s="84"/>
    </row>
    <row r="44" spans="1:21" ht="16.2" customHeight="1" thickBot="1" x14ac:dyDescent="0.35">
      <c r="A44" s="87" t="s">
        <v>66</v>
      </c>
      <c r="B44" s="88"/>
      <c r="C44" s="88"/>
      <c r="D44" s="88"/>
      <c r="E44" s="88"/>
      <c r="F44" s="88"/>
      <c r="G44" s="88"/>
      <c r="H44" s="88"/>
      <c r="I44" s="88"/>
      <c r="J44" s="88"/>
      <c r="K44" s="88"/>
      <c r="L44" s="88"/>
      <c r="M44" s="88"/>
      <c r="N44" s="88"/>
      <c r="O44" s="88"/>
      <c r="P44" s="88"/>
      <c r="Q44" s="88"/>
      <c r="R44" s="88"/>
      <c r="S44" s="88"/>
      <c r="T44" s="88"/>
      <c r="U44" s="89"/>
    </row>
    <row r="45" spans="1:21" ht="30.6" thickBot="1" x14ac:dyDescent="0.35">
      <c r="A45" s="6" t="s">
        <v>67</v>
      </c>
      <c r="B45" s="7">
        <v>700000</v>
      </c>
      <c r="C45" s="5">
        <v>1</v>
      </c>
      <c r="D45" s="5" t="s">
        <v>225</v>
      </c>
      <c r="E45" s="7">
        <f>$B$45*$C$45</f>
        <v>700000</v>
      </c>
      <c r="F45" s="16"/>
      <c r="G45" s="16">
        <f>E45*F45</f>
        <v>0</v>
      </c>
      <c r="H45" s="7">
        <f>$B$45*$C$45</f>
        <v>700000</v>
      </c>
      <c r="I45" s="22">
        <f>F45*(1+$B$4)</f>
        <v>0</v>
      </c>
      <c r="J45" s="16">
        <f>H45*I45</f>
        <v>0</v>
      </c>
      <c r="K45" s="7">
        <f>$B$45*$C$45</f>
        <v>700000</v>
      </c>
      <c r="L45" s="22">
        <f>I45*(1+$B$5)</f>
        <v>0</v>
      </c>
      <c r="M45" s="16">
        <f>K45*L45</f>
        <v>0</v>
      </c>
      <c r="N45" s="7">
        <f>$B$45*$C$45</f>
        <v>700000</v>
      </c>
      <c r="O45" s="22">
        <f>L45*(1+$B$6)</f>
        <v>0</v>
      </c>
      <c r="P45" s="16">
        <f>N45*O45</f>
        <v>0</v>
      </c>
      <c r="Q45" s="7">
        <f>$B$45*$C$45</f>
        <v>700000</v>
      </c>
      <c r="R45" s="22">
        <f>O45*(1+$B$7)</f>
        <v>0</v>
      </c>
      <c r="S45" s="16">
        <f>Q45*R45</f>
        <v>0</v>
      </c>
      <c r="T45" s="7">
        <f>$B$45*$C$45*5</f>
        <v>3500000</v>
      </c>
      <c r="U45" s="16">
        <f>G45+J45+M45+P45+S45</f>
        <v>0</v>
      </c>
    </row>
    <row r="46" spans="1:21" ht="30.6" thickBot="1" x14ac:dyDescent="0.35">
      <c r="A46" s="6" t="s">
        <v>70</v>
      </c>
      <c r="B46" s="7">
        <v>700000</v>
      </c>
      <c r="C46" s="5">
        <v>1</v>
      </c>
      <c r="D46" s="5" t="s">
        <v>225</v>
      </c>
      <c r="E46" s="7">
        <f>$B$46*$C$46</f>
        <v>700000</v>
      </c>
      <c r="F46" s="16"/>
      <c r="G46" s="16">
        <f>E46*F46</f>
        <v>0</v>
      </c>
      <c r="H46" s="7">
        <f>$B$46*$C$46</f>
        <v>700000</v>
      </c>
      <c r="I46" s="22">
        <f>F46*(1+$B$4)</f>
        <v>0</v>
      </c>
      <c r="J46" s="16">
        <f>H46*I46</f>
        <v>0</v>
      </c>
      <c r="K46" s="7">
        <f>$B$46*$C$46</f>
        <v>700000</v>
      </c>
      <c r="L46" s="22">
        <f>I46*(1+$B$5)</f>
        <v>0</v>
      </c>
      <c r="M46" s="16">
        <f>K46*L46</f>
        <v>0</v>
      </c>
      <c r="N46" s="7">
        <f>$B$46*$C$46</f>
        <v>700000</v>
      </c>
      <c r="O46" s="22">
        <f>L46*(1+$B$6)</f>
        <v>0</v>
      </c>
      <c r="P46" s="16">
        <f>N46*O46</f>
        <v>0</v>
      </c>
      <c r="Q46" s="7">
        <f>$B$46*$C$46</f>
        <v>700000</v>
      </c>
      <c r="R46" s="22">
        <f>O46*(1+$B$7)</f>
        <v>0</v>
      </c>
      <c r="S46" s="16">
        <f>Q46*R46</f>
        <v>0</v>
      </c>
      <c r="T46" s="7">
        <f>$B$46*$C$46*5</f>
        <v>3500000</v>
      </c>
      <c r="U46" s="16">
        <f>G46+J46+M46+P46+S46</f>
        <v>0</v>
      </c>
    </row>
    <row r="47" spans="1:21" ht="120" customHeight="1" x14ac:dyDescent="0.3">
      <c r="A47" s="59" t="s">
        <v>71</v>
      </c>
      <c r="B47" s="78">
        <v>700000</v>
      </c>
      <c r="C47" s="59">
        <v>1</v>
      </c>
      <c r="D47" s="59" t="s">
        <v>225</v>
      </c>
      <c r="E47" s="76">
        <f>$B$47*$C$47</f>
        <v>700000</v>
      </c>
      <c r="F47" s="73"/>
      <c r="G47" s="82">
        <f>E47*F47</f>
        <v>0</v>
      </c>
      <c r="H47" s="76">
        <f>$B$47*$C$47</f>
        <v>700000</v>
      </c>
      <c r="I47" s="73">
        <f>F47*(1+$B$4)</f>
        <v>0</v>
      </c>
      <c r="J47" s="82">
        <f>H47*I47</f>
        <v>0</v>
      </c>
      <c r="K47" s="76">
        <f>$B$47*$C$47</f>
        <v>700000</v>
      </c>
      <c r="L47" s="73">
        <f>I47*(1+$B$5)</f>
        <v>0</v>
      </c>
      <c r="M47" s="82">
        <f>K47*L47</f>
        <v>0</v>
      </c>
      <c r="N47" s="76">
        <f>$B$47*$C$47</f>
        <v>700000</v>
      </c>
      <c r="O47" s="73">
        <f>L47*(1+$B$6)</f>
        <v>0</v>
      </c>
      <c r="P47" s="82">
        <f>N47*O47</f>
        <v>0</v>
      </c>
      <c r="Q47" s="76">
        <f>$B$47*$C$47</f>
        <v>700000</v>
      </c>
      <c r="R47" s="73">
        <f>O47*(1+$B$7)</f>
        <v>0</v>
      </c>
      <c r="S47" s="82">
        <f>Q47*R47</f>
        <v>0</v>
      </c>
      <c r="T47" s="76">
        <f>$B$47*$C$47*5</f>
        <v>3500000</v>
      </c>
      <c r="U47" s="82">
        <f>G47+J47+M47+P47+S47</f>
        <v>0</v>
      </c>
    </row>
    <row r="48" spans="1:21" ht="14.4" customHeight="1" x14ac:dyDescent="0.3">
      <c r="A48" s="60"/>
      <c r="B48" s="79"/>
      <c r="C48" s="60"/>
      <c r="D48" s="60"/>
      <c r="E48" s="81"/>
      <c r="F48" s="75"/>
      <c r="G48" s="83"/>
      <c r="H48" s="81"/>
      <c r="I48" s="75"/>
      <c r="J48" s="83"/>
      <c r="K48" s="81"/>
      <c r="L48" s="75"/>
      <c r="M48" s="83"/>
      <c r="N48" s="81"/>
      <c r="O48" s="75"/>
      <c r="P48" s="83"/>
      <c r="Q48" s="81"/>
      <c r="R48" s="75"/>
      <c r="S48" s="83"/>
      <c r="T48" s="81"/>
      <c r="U48" s="83"/>
    </row>
    <row r="49" spans="1:21" ht="15" customHeight="1" thickBot="1" x14ac:dyDescent="0.35">
      <c r="A49" s="61"/>
      <c r="B49" s="80"/>
      <c r="C49" s="61"/>
      <c r="D49" s="61"/>
      <c r="E49" s="77"/>
      <c r="F49" s="74"/>
      <c r="G49" s="84"/>
      <c r="H49" s="77"/>
      <c r="I49" s="74"/>
      <c r="J49" s="84"/>
      <c r="K49" s="77"/>
      <c r="L49" s="74"/>
      <c r="M49" s="84"/>
      <c r="N49" s="77"/>
      <c r="O49" s="74"/>
      <c r="P49" s="84"/>
      <c r="Q49" s="77"/>
      <c r="R49" s="74"/>
      <c r="S49" s="84"/>
      <c r="T49" s="77"/>
      <c r="U49" s="84"/>
    </row>
    <row r="50" spans="1:21" ht="30.6" thickBot="1" x14ac:dyDescent="0.35">
      <c r="A50" s="6" t="s">
        <v>74</v>
      </c>
      <c r="B50" s="7">
        <v>700000</v>
      </c>
      <c r="C50" s="5">
        <v>1</v>
      </c>
      <c r="D50" s="5" t="s">
        <v>225</v>
      </c>
      <c r="E50" s="7">
        <f>$B$50*$C$50</f>
        <v>700000</v>
      </c>
      <c r="F50" s="16"/>
      <c r="G50" s="16">
        <f>E50*F50</f>
        <v>0</v>
      </c>
      <c r="H50" s="7">
        <f>$B$50*$C$50</f>
        <v>700000</v>
      </c>
      <c r="I50" s="16">
        <f>F50*(1+$B$4)</f>
        <v>0</v>
      </c>
      <c r="J50" s="16">
        <f>H50*I50</f>
        <v>0</v>
      </c>
      <c r="K50" s="7">
        <f>$B$50*$C$50</f>
        <v>700000</v>
      </c>
      <c r="L50" s="16">
        <f>I50*(1+$B$5)</f>
        <v>0</v>
      </c>
      <c r="M50" s="16">
        <f>K50*L50</f>
        <v>0</v>
      </c>
      <c r="N50" s="7">
        <f>$B$50*$C$50</f>
        <v>700000</v>
      </c>
      <c r="O50" s="16">
        <f>L50*(1+$B$6)</f>
        <v>0</v>
      </c>
      <c r="P50" s="16">
        <f>N50*O50</f>
        <v>0</v>
      </c>
      <c r="Q50" s="7">
        <f>$B$50*$C$50</f>
        <v>700000</v>
      </c>
      <c r="R50" s="16">
        <f>O50*(1+$B$7)</f>
        <v>0</v>
      </c>
      <c r="S50" s="16">
        <f>Q50*R50</f>
        <v>0</v>
      </c>
      <c r="T50" s="7">
        <f>$B$50*$C$50*5</f>
        <v>3500000</v>
      </c>
      <c r="U50" s="16">
        <f>G50+J50+M50+P50+S50</f>
        <v>0</v>
      </c>
    </row>
    <row r="51" spans="1:21" ht="16.2" thickBot="1" x14ac:dyDescent="0.35">
      <c r="A51" s="87" t="s">
        <v>75</v>
      </c>
      <c r="B51" s="88"/>
      <c r="C51" s="88"/>
      <c r="D51" s="88"/>
      <c r="E51" s="88"/>
      <c r="F51" s="88"/>
      <c r="G51" s="88"/>
      <c r="H51" s="88"/>
      <c r="I51" s="88"/>
      <c r="J51" s="88"/>
      <c r="K51" s="88"/>
      <c r="L51" s="88"/>
      <c r="M51" s="88"/>
      <c r="N51" s="88"/>
      <c r="O51" s="88"/>
      <c r="P51" s="88"/>
      <c r="Q51" s="88"/>
      <c r="R51" s="88"/>
      <c r="S51" s="88"/>
      <c r="T51" s="88"/>
      <c r="U51" s="89"/>
    </row>
    <row r="52" spans="1:21" ht="40.799999999999997" customHeight="1" thickBot="1" x14ac:dyDescent="0.35">
      <c r="A52" s="6" t="s">
        <v>76</v>
      </c>
      <c r="B52" s="7">
        <v>800000</v>
      </c>
      <c r="C52" s="5">
        <v>1</v>
      </c>
      <c r="D52" s="5" t="s">
        <v>227</v>
      </c>
      <c r="E52" s="7">
        <f>$B$52*$C$52</f>
        <v>800000</v>
      </c>
      <c r="F52" s="16"/>
      <c r="G52" s="16">
        <f>E52*F52</f>
        <v>0</v>
      </c>
      <c r="H52" s="7">
        <f>$B$52*$C$52</f>
        <v>800000</v>
      </c>
      <c r="I52" s="16">
        <f>F52*(1+$B$4)</f>
        <v>0</v>
      </c>
      <c r="J52" s="16">
        <f>H52*I52</f>
        <v>0</v>
      </c>
      <c r="K52" s="7">
        <f>$B$52*$C$52</f>
        <v>800000</v>
      </c>
      <c r="L52" s="16">
        <f>I52*(1+$B$5)</f>
        <v>0</v>
      </c>
      <c r="M52" s="16">
        <f>K52*L52</f>
        <v>0</v>
      </c>
      <c r="N52" s="7">
        <f>$B$52*$C$52</f>
        <v>800000</v>
      </c>
      <c r="O52" s="16">
        <f>L52*(1+$B$6)</f>
        <v>0</v>
      </c>
      <c r="P52" s="16">
        <f>N52*O52</f>
        <v>0</v>
      </c>
      <c r="Q52" s="7">
        <f>$B$52*$C$52</f>
        <v>800000</v>
      </c>
      <c r="R52" s="16">
        <f>O52*(1+$B$7)</f>
        <v>0</v>
      </c>
      <c r="S52" s="16">
        <f>Q52*R52</f>
        <v>0</v>
      </c>
      <c r="T52" s="7">
        <f>$B$52*$C$52*5</f>
        <v>4000000</v>
      </c>
      <c r="U52" s="16">
        <f>G52+J52+M52+P52+S52</f>
        <v>0</v>
      </c>
    </row>
    <row r="53" spans="1:21" ht="75" customHeight="1" x14ac:dyDescent="0.3">
      <c r="A53" s="59" t="s">
        <v>78</v>
      </c>
      <c r="B53" s="78">
        <v>800000</v>
      </c>
      <c r="C53" s="59">
        <v>1</v>
      </c>
      <c r="D53" s="59" t="s">
        <v>227</v>
      </c>
      <c r="E53" s="78">
        <f>$B$53*$C$53</f>
        <v>800000</v>
      </c>
      <c r="F53" s="73"/>
      <c r="G53" s="82">
        <f>E53*F53</f>
        <v>0</v>
      </c>
      <c r="H53" s="78">
        <f>$B$53*$C$53</f>
        <v>800000</v>
      </c>
      <c r="I53" s="73">
        <f>F53*(1+$B$4)</f>
        <v>0</v>
      </c>
      <c r="J53" s="82">
        <f>H53*I53</f>
        <v>0</v>
      </c>
      <c r="K53" s="78">
        <f>$B$53*$C$53</f>
        <v>800000</v>
      </c>
      <c r="L53" s="73">
        <f>I53*(1+$B$5)</f>
        <v>0</v>
      </c>
      <c r="M53" s="82">
        <f>K53*L53</f>
        <v>0</v>
      </c>
      <c r="N53" s="78">
        <f>$B$53*$C$53</f>
        <v>800000</v>
      </c>
      <c r="O53" s="73">
        <f>L53*(1+$B$6)</f>
        <v>0</v>
      </c>
      <c r="P53" s="82">
        <f>N53*O53</f>
        <v>0</v>
      </c>
      <c r="Q53" s="78">
        <f>$B$53*$C$53</f>
        <v>800000</v>
      </c>
      <c r="R53" s="73">
        <f>O53*(1+$B$7)</f>
        <v>0</v>
      </c>
      <c r="S53" s="82">
        <f>Q53*R53</f>
        <v>0</v>
      </c>
      <c r="T53" s="78">
        <f>$B$53*$C$53*5</f>
        <v>4000000</v>
      </c>
      <c r="U53" s="82">
        <f>G53+J53+M53+P53+S53</f>
        <v>0</v>
      </c>
    </row>
    <row r="54" spans="1:21" ht="15" customHeight="1" thickBot="1" x14ac:dyDescent="0.35">
      <c r="A54" s="61"/>
      <c r="B54" s="80"/>
      <c r="C54" s="61"/>
      <c r="D54" s="61"/>
      <c r="E54" s="80"/>
      <c r="F54" s="74"/>
      <c r="G54" s="84"/>
      <c r="H54" s="80"/>
      <c r="I54" s="74"/>
      <c r="J54" s="84"/>
      <c r="K54" s="80"/>
      <c r="L54" s="74"/>
      <c r="M54" s="84"/>
      <c r="N54" s="80"/>
      <c r="O54" s="74"/>
      <c r="P54" s="84"/>
      <c r="Q54" s="80"/>
      <c r="R54" s="74"/>
      <c r="S54" s="84"/>
      <c r="T54" s="80"/>
      <c r="U54" s="84"/>
    </row>
    <row r="55" spans="1:21" ht="16.2" thickBot="1" x14ac:dyDescent="0.35">
      <c r="A55" s="87" t="s">
        <v>79</v>
      </c>
      <c r="B55" s="88"/>
      <c r="C55" s="88"/>
      <c r="D55" s="88"/>
      <c r="E55" s="88"/>
      <c r="F55" s="88"/>
      <c r="G55" s="88"/>
      <c r="H55" s="88"/>
      <c r="I55" s="88"/>
      <c r="J55" s="88"/>
      <c r="K55" s="88"/>
      <c r="L55" s="88"/>
      <c r="M55" s="88"/>
      <c r="N55" s="88"/>
      <c r="O55" s="88"/>
      <c r="P55" s="88"/>
      <c r="Q55" s="88"/>
      <c r="R55" s="88"/>
      <c r="S55" s="88"/>
      <c r="T55" s="88"/>
      <c r="U55" s="89"/>
    </row>
    <row r="56" spans="1:21" ht="54.6" customHeight="1" thickBot="1" x14ac:dyDescent="0.35">
      <c r="A56" s="6" t="s">
        <v>80</v>
      </c>
      <c r="B56" s="7">
        <v>1000</v>
      </c>
      <c r="C56" s="5">
        <v>52</v>
      </c>
      <c r="D56" s="23" t="s">
        <v>228</v>
      </c>
      <c r="E56" s="7">
        <f>$B$56*$C$56</f>
        <v>52000</v>
      </c>
      <c r="F56" s="16"/>
      <c r="G56" s="16">
        <f>E56*F56</f>
        <v>0</v>
      </c>
      <c r="H56" s="7">
        <f>$B$56*$C$56</f>
        <v>52000</v>
      </c>
      <c r="I56" s="16">
        <f>F56*(1+$B$4)</f>
        <v>0</v>
      </c>
      <c r="J56" s="16">
        <f>H56*I56</f>
        <v>0</v>
      </c>
      <c r="K56" s="7">
        <f>$B$56*$C$56</f>
        <v>52000</v>
      </c>
      <c r="L56" s="16">
        <f>I56*(1+$B$5)</f>
        <v>0</v>
      </c>
      <c r="M56" s="16">
        <f>K56*L56</f>
        <v>0</v>
      </c>
      <c r="N56" s="7">
        <f>$B$56*$C$56</f>
        <v>52000</v>
      </c>
      <c r="O56" s="16">
        <f>L56*(1+$B$6)</f>
        <v>0</v>
      </c>
      <c r="P56" s="16">
        <f>N56*O56</f>
        <v>0</v>
      </c>
      <c r="Q56" s="7">
        <f>$B$56*$C$56</f>
        <v>52000</v>
      </c>
      <c r="R56" s="16">
        <f>O56*(1+$B$7)</f>
        <v>0</v>
      </c>
      <c r="S56" s="16">
        <f>Q56*R56</f>
        <v>0</v>
      </c>
      <c r="T56" s="7">
        <f>$B$56*$C$56*5</f>
        <v>260000</v>
      </c>
      <c r="U56" s="16">
        <f>G56+J56+M56+P56+S56</f>
        <v>0</v>
      </c>
    </row>
    <row r="57" spans="1:21" ht="69.599999999999994" customHeight="1" thickBot="1" x14ac:dyDescent="0.35">
      <c r="A57" s="6" t="s">
        <v>85</v>
      </c>
      <c r="B57" s="7">
        <v>1000</v>
      </c>
      <c r="C57" s="5">
        <v>52</v>
      </c>
      <c r="D57" s="7">
        <v>240000</v>
      </c>
      <c r="E57" s="7">
        <f>$B$57*$C$57</f>
        <v>52000</v>
      </c>
      <c r="F57" s="16"/>
      <c r="G57" s="16">
        <f>E57*F57</f>
        <v>0</v>
      </c>
      <c r="H57" s="7">
        <f>$B$57*$C$57</f>
        <v>52000</v>
      </c>
      <c r="I57" s="16">
        <f>F57*(1+$B$4)</f>
        <v>0</v>
      </c>
      <c r="J57" s="16">
        <f>H57*I57</f>
        <v>0</v>
      </c>
      <c r="K57" s="7">
        <f>$B$57*$C$57</f>
        <v>52000</v>
      </c>
      <c r="L57" s="16">
        <f>I57*(1+$B$5)</f>
        <v>0</v>
      </c>
      <c r="M57" s="16">
        <f>K57*L57</f>
        <v>0</v>
      </c>
      <c r="N57" s="7">
        <f>$B$57*$C$57</f>
        <v>52000</v>
      </c>
      <c r="O57" s="16">
        <f>L57*(1+$B$6)</f>
        <v>0</v>
      </c>
      <c r="P57" s="16">
        <f>N57*O57</f>
        <v>0</v>
      </c>
      <c r="Q57" s="7">
        <f>$B$57*$C$57</f>
        <v>52000</v>
      </c>
      <c r="R57" s="16">
        <f>O57*(1+$B$7)</f>
        <v>0</v>
      </c>
      <c r="S57" s="16">
        <f>Q57*R57</f>
        <v>0</v>
      </c>
      <c r="T57" s="7">
        <f>$B$57*$C$57*5</f>
        <v>260000</v>
      </c>
      <c r="U57" s="16">
        <f>G57+J57+M57+P57+S57</f>
        <v>0</v>
      </c>
    </row>
    <row r="58" spans="1:21" ht="14.4" customHeight="1" x14ac:dyDescent="0.3">
      <c r="A58" s="59" t="s">
        <v>88</v>
      </c>
      <c r="B58" s="78">
        <v>1000</v>
      </c>
      <c r="C58" s="59">
        <v>52</v>
      </c>
      <c r="D58" s="78">
        <v>240000</v>
      </c>
      <c r="E58" s="78">
        <f>$B$58*$C$58</f>
        <v>52000</v>
      </c>
      <c r="F58" s="73"/>
      <c r="G58" s="82">
        <f>E58*F58</f>
        <v>0</v>
      </c>
      <c r="H58" s="78">
        <f>$B$58*$C$58</f>
        <v>52000</v>
      </c>
      <c r="I58" s="73">
        <f>F58*(1+$B$4)</f>
        <v>0</v>
      </c>
      <c r="J58" s="82">
        <f>H58*I58</f>
        <v>0</v>
      </c>
      <c r="K58" s="78">
        <f>$B$58*$C$58</f>
        <v>52000</v>
      </c>
      <c r="L58" s="73">
        <f>I58*(1+$B$5)</f>
        <v>0</v>
      </c>
      <c r="M58" s="82">
        <f>K58*L58</f>
        <v>0</v>
      </c>
      <c r="N58" s="78">
        <f>$B$58*$C$58</f>
        <v>52000</v>
      </c>
      <c r="O58" s="73">
        <f>L58*(1+$B$6)</f>
        <v>0</v>
      </c>
      <c r="P58" s="82">
        <f>N58*O58</f>
        <v>0</v>
      </c>
      <c r="Q58" s="78">
        <f>$B$58*$C$58</f>
        <v>52000</v>
      </c>
      <c r="R58" s="73">
        <f>O58*(1+$B$7)</f>
        <v>0</v>
      </c>
      <c r="S58" s="82">
        <f>Q58*R58</f>
        <v>0</v>
      </c>
      <c r="T58" s="78">
        <f>$B$58*$C$58*5</f>
        <v>260000</v>
      </c>
      <c r="U58" s="82">
        <f>G58+J58+M58+P58+S58</f>
        <v>0</v>
      </c>
    </row>
    <row r="59" spans="1:21" ht="14.4" customHeight="1" x14ac:dyDescent="0.3">
      <c r="A59" s="60"/>
      <c r="B59" s="79"/>
      <c r="C59" s="60"/>
      <c r="D59" s="60"/>
      <c r="E59" s="79"/>
      <c r="F59" s="75"/>
      <c r="G59" s="83"/>
      <c r="H59" s="79"/>
      <c r="I59" s="75"/>
      <c r="J59" s="83"/>
      <c r="K59" s="79"/>
      <c r="L59" s="75"/>
      <c r="M59" s="83"/>
      <c r="N59" s="79"/>
      <c r="O59" s="75"/>
      <c r="P59" s="83"/>
      <c r="Q59" s="79"/>
      <c r="R59" s="75"/>
      <c r="S59" s="83"/>
      <c r="T59" s="79"/>
      <c r="U59" s="83"/>
    </row>
    <row r="60" spans="1:21" ht="76.2" customHeight="1" thickBot="1" x14ac:dyDescent="0.35">
      <c r="A60" s="61"/>
      <c r="B60" s="80"/>
      <c r="C60" s="61"/>
      <c r="D60" s="61"/>
      <c r="E60" s="80"/>
      <c r="F60" s="74"/>
      <c r="G60" s="84"/>
      <c r="H60" s="80"/>
      <c r="I60" s="74"/>
      <c r="J60" s="84"/>
      <c r="K60" s="80"/>
      <c r="L60" s="74"/>
      <c r="M60" s="84"/>
      <c r="N60" s="80"/>
      <c r="O60" s="74"/>
      <c r="P60" s="84"/>
      <c r="Q60" s="80"/>
      <c r="R60" s="74"/>
      <c r="S60" s="84"/>
      <c r="T60" s="80"/>
      <c r="U60" s="84"/>
    </row>
    <row r="61" spans="1:21" ht="16.2" customHeight="1" thickBot="1" x14ac:dyDescent="0.35">
      <c r="A61" s="87" t="s">
        <v>89</v>
      </c>
      <c r="B61" s="88"/>
      <c r="C61" s="88"/>
      <c r="D61" s="88"/>
      <c r="E61" s="88"/>
      <c r="F61" s="88"/>
      <c r="G61" s="88"/>
      <c r="H61" s="88"/>
      <c r="I61" s="88"/>
      <c r="J61" s="88"/>
      <c r="K61" s="88"/>
      <c r="L61" s="88"/>
      <c r="M61" s="88"/>
      <c r="N61" s="88"/>
      <c r="O61" s="88"/>
      <c r="P61" s="88"/>
      <c r="Q61" s="88"/>
      <c r="R61" s="88"/>
      <c r="S61" s="88"/>
      <c r="T61" s="88"/>
      <c r="U61" s="89"/>
    </row>
    <row r="62" spans="1:21" ht="60" customHeight="1" x14ac:dyDescent="0.3">
      <c r="A62" s="59" t="s">
        <v>90</v>
      </c>
      <c r="B62" s="78" t="s">
        <v>91</v>
      </c>
      <c r="C62" s="59">
        <v>4</v>
      </c>
      <c r="D62" s="78">
        <v>100000</v>
      </c>
      <c r="E62" s="78">
        <f>5000*$C$62</f>
        <v>20000</v>
      </c>
      <c r="F62" s="73"/>
      <c r="G62" s="82">
        <f>E62*F62</f>
        <v>0</v>
      </c>
      <c r="H62" s="78">
        <f>5000*$C$62</f>
        <v>20000</v>
      </c>
      <c r="I62" s="73">
        <f>F62*(1+$B$4)</f>
        <v>0</v>
      </c>
      <c r="J62" s="82">
        <f>H62*I62</f>
        <v>0</v>
      </c>
      <c r="K62" s="78">
        <f>5000*$C$62</f>
        <v>20000</v>
      </c>
      <c r="L62" s="73">
        <f>I62*(1+$B$5)</f>
        <v>0</v>
      </c>
      <c r="M62" s="82">
        <f>K62*L62</f>
        <v>0</v>
      </c>
      <c r="N62" s="78">
        <f>5000*$C$62</f>
        <v>20000</v>
      </c>
      <c r="O62" s="73">
        <f>L62*(1+$B$6)</f>
        <v>0</v>
      </c>
      <c r="P62" s="82">
        <f>N62*O62</f>
        <v>0</v>
      </c>
      <c r="Q62" s="78">
        <f>5000*$C$62</f>
        <v>20000</v>
      </c>
      <c r="R62" s="73">
        <f>O62*(1+$B$7)</f>
        <v>0</v>
      </c>
      <c r="S62" s="82">
        <f>Q62*R62</f>
        <v>0</v>
      </c>
      <c r="T62" s="78">
        <f>5000*$C$62*5</f>
        <v>100000</v>
      </c>
      <c r="U62" s="82">
        <f>G62+J62+M62+P62+S62</f>
        <v>0</v>
      </c>
    </row>
    <row r="63" spans="1:21" ht="14.4" customHeight="1" x14ac:dyDescent="0.3">
      <c r="A63" s="60"/>
      <c r="B63" s="79"/>
      <c r="C63" s="60"/>
      <c r="D63" s="60"/>
      <c r="E63" s="79"/>
      <c r="F63" s="75"/>
      <c r="G63" s="83"/>
      <c r="H63" s="79"/>
      <c r="I63" s="75"/>
      <c r="J63" s="83"/>
      <c r="K63" s="79"/>
      <c r="L63" s="75"/>
      <c r="M63" s="83"/>
      <c r="N63" s="79"/>
      <c r="O63" s="75"/>
      <c r="P63" s="83"/>
      <c r="Q63" s="79"/>
      <c r="R63" s="75"/>
      <c r="S63" s="83"/>
      <c r="T63" s="79"/>
      <c r="U63" s="83"/>
    </row>
    <row r="64" spans="1:21" ht="15" customHeight="1" thickBot="1" x14ac:dyDescent="0.35">
      <c r="A64" s="61"/>
      <c r="B64" s="80"/>
      <c r="C64" s="61"/>
      <c r="D64" s="61"/>
      <c r="E64" s="80"/>
      <c r="F64" s="74"/>
      <c r="G64" s="84"/>
      <c r="H64" s="80"/>
      <c r="I64" s="74"/>
      <c r="J64" s="84"/>
      <c r="K64" s="80"/>
      <c r="L64" s="74"/>
      <c r="M64" s="84"/>
      <c r="N64" s="80"/>
      <c r="O64" s="74"/>
      <c r="P64" s="84"/>
      <c r="Q64" s="80"/>
      <c r="R64" s="74"/>
      <c r="S64" s="84"/>
      <c r="T64" s="80"/>
      <c r="U64" s="84"/>
    </row>
    <row r="65" spans="1:21" ht="45" customHeight="1" x14ac:dyDescent="0.3">
      <c r="A65" s="59" t="s">
        <v>93</v>
      </c>
      <c r="B65" s="78">
        <v>1000</v>
      </c>
      <c r="C65" s="59">
        <v>16</v>
      </c>
      <c r="D65" s="94" t="s">
        <v>229</v>
      </c>
      <c r="E65" s="76">
        <f>$B$65*$C$65</f>
        <v>16000</v>
      </c>
      <c r="F65" s="73"/>
      <c r="G65" s="82">
        <f>E65*F65</f>
        <v>0</v>
      </c>
      <c r="H65" s="76">
        <f>$B$65*$C$65</f>
        <v>16000</v>
      </c>
      <c r="I65" s="73">
        <f>F65*(1+$B$4)</f>
        <v>0</v>
      </c>
      <c r="J65" s="82">
        <f>H65*I65</f>
        <v>0</v>
      </c>
      <c r="K65" s="76">
        <f>$B$65*$C$65</f>
        <v>16000</v>
      </c>
      <c r="L65" s="73">
        <f>I65*(1+$B$5)</f>
        <v>0</v>
      </c>
      <c r="M65" s="82">
        <f>K65*L65</f>
        <v>0</v>
      </c>
      <c r="N65" s="76">
        <f>$B$65*$C$65</f>
        <v>16000</v>
      </c>
      <c r="O65" s="73">
        <f>L65*(1+$B$6)</f>
        <v>0</v>
      </c>
      <c r="P65" s="82">
        <f>N65*O65</f>
        <v>0</v>
      </c>
      <c r="Q65" s="76">
        <f>$B$65*$C$65</f>
        <v>16000</v>
      </c>
      <c r="R65" s="73">
        <f>O65*(1+$B$7)</f>
        <v>0</v>
      </c>
      <c r="S65" s="82">
        <f>Q65*R65</f>
        <v>0</v>
      </c>
      <c r="T65" s="76">
        <f>$B$65*$C$65*5</f>
        <v>80000</v>
      </c>
      <c r="U65" s="82">
        <f>G65+J65+M65+P65+S65</f>
        <v>0</v>
      </c>
    </row>
    <row r="66" spans="1:21" ht="33.6" customHeight="1" thickBot="1" x14ac:dyDescent="0.35">
      <c r="A66" s="61"/>
      <c r="B66" s="80"/>
      <c r="C66" s="61"/>
      <c r="D66" s="95"/>
      <c r="E66" s="77"/>
      <c r="F66" s="74"/>
      <c r="G66" s="84"/>
      <c r="H66" s="77"/>
      <c r="I66" s="74"/>
      <c r="J66" s="84"/>
      <c r="K66" s="77"/>
      <c r="L66" s="74"/>
      <c r="M66" s="84"/>
      <c r="N66" s="77"/>
      <c r="O66" s="74"/>
      <c r="P66" s="84"/>
      <c r="Q66" s="77"/>
      <c r="R66" s="74"/>
      <c r="S66" s="84"/>
      <c r="T66" s="77"/>
      <c r="U66" s="84"/>
    </row>
    <row r="67" spans="1:21" ht="45" customHeight="1" x14ac:dyDescent="0.3">
      <c r="A67" s="59" t="s">
        <v>95</v>
      </c>
      <c r="B67" s="78">
        <v>200</v>
      </c>
      <c r="C67" s="59">
        <v>4</v>
      </c>
      <c r="D67" s="78">
        <v>4000</v>
      </c>
      <c r="E67" s="76">
        <f>$B$67*$C$67</f>
        <v>800</v>
      </c>
      <c r="F67" s="73"/>
      <c r="G67" s="82">
        <f>E67*F67</f>
        <v>0</v>
      </c>
      <c r="H67" s="76">
        <f>$B$67*$C$67</f>
        <v>800</v>
      </c>
      <c r="I67" s="73">
        <f>F67*(1+$B$4)</f>
        <v>0</v>
      </c>
      <c r="J67" s="82">
        <f>H67*I67</f>
        <v>0</v>
      </c>
      <c r="K67" s="76">
        <f>$B$67*$C$67</f>
        <v>800</v>
      </c>
      <c r="L67" s="73">
        <f>I67*(1+$B$5)</f>
        <v>0</v>
      </c>
      <c r="M67" s="82">
        <f>K67*L67</f>
        <v>0</v>
      </c>
      <c r="N67" s="76">
        <f>$B$67*$C$67</f>
        <v>800</v>
      </c>
      <c r="O67" s="73">
        <f>L67*(1+$B$6)</f>
        <v>0</v>
      </c>
      <c r="P67" s="82">
        <f>N67*O67</f>
        <v>0</v>
      </c>
      <c r="Q67" s="76">
        <f>$B$67*$C$67</f>
        <v>800</v>
      </c>
      <c r="R67" s="73">
        <f>O67*(1+$B$7)</f>
        <v>0</v>
      </c>
      <c r="S67" s="82">
        <f>Q67*R67</f>
        <v>0</v>
      </c>
      <c r="T67" s="76">
        <f>$B$67*$C$67*5</f>
        <v>4000</v>
      </c>
      <c r="U67" s="82">
        <f>G67+J67+M67+P67+S67</f>
        <v>0</v>
      </c>
    </row>
    <row r="68" spans="1:21" ht="15" customHeight="1" thickBot="1" x14ac:dyDescent="0.35">
      <c r="A68" s="61"/>
      <c r="B68" s="80"/>
      <c r="C68" s="61"/>
      <c r="D68" s="61"/>
      <c r="E68" s="77"/>
      <c r="F68" s="74"/>
      <c r="G68" s="84"/>
      <c r="H68" s="77"/>
      <c r="I68" s="74"/>
      <c r="J68" s="84"/>
      <c r="K68" s="77"/>
      <c r="L68" s="74"/>
      <c r="M68" s="84"/>
      <c r="N68" s="77"/>
      <c r="O68" s="74"/>
      <c r="P68" s="84"/>
      <c r="Q68" s="77"/>
      <c r="R68" s="74"/>
      <c r="S68" s="84"/>
      <c r="T68" s="77"/>
      <c r="U68" s="84"/>
    </row>
    <row r="69" spans="1:21" ht="45" customHeight="1" x14ac:dyDescent="0.3">
      <c r="A69" s="59" t="s">
        <v>97</v>
      </c>
      <c r="B69" s="78">
        <v>200</v>
      </c>
      <c r="C69" s="59">
        <v>4</v>
      </c>
      <c r="D69" s="78">
        <v>4000</v>
      </c>
      <c r="E69" s="76">
        <f>$B$69*$C$69</f>
        <v>800</v>
      </c>
      <c r="F69" s="73"/>
      <c r="G69" s="82">
        <f>E69*F69</f>
        <v>0</v>
      </c>
      <c r="H69" s="76">
        <f>$B$69*$C$69</f>
        <v>800</v>
      </c>
      <c r="I69" s="73">
        <f>F69*(1+$B$4)</f>
        <v>0</v>
      </c>
      <c r="J69" s="82">
        <f>H69*I69</f>
        <v>0</v>
      </c>
      <c r="K69" s="76">
        <f>$B$69*$C$69</f>
        <v>800</v>
      </c>
      <c r="L69" s="73">
        <f>I69*(1+$B$5)</f>
        <v>0</v>
      </c>
      <c r="M69" s="82">
        <f>K69*L69</f>
        <v>0</v>
      </c>
      <c r="N69" s="76">
        <f>$B$69*$C$69</f>
        <v>800</v>
      </c>
      <c r="O69" s="73">
        <f>L69*(1+$B$6)</f>
        <v>0</v>
      </c>
      <c r="P69" s="82">
        <f>N69*O69</f>
        <v>0</v>
      </c>
      <c r="Q69" s="76">
        <f>$B$69*$C$69</f>
        <v>800</v>
      </c>
      <c r="R69" s="73">
        <f>O69*(1+$B$7)</f>
        <v>0</v>
      </c>
      <c r="S69" s="82">
        <f>Q69*R69</f>
        <v>0</v>
      </c>
      <c r="T69" s="76">
        <f>$B$69*$C$69*5</f>
        <v>4000</v>
      </c>
      <c r="U69" s="82">
        <f>G69+J69+M69+P69+S69</f>
        <v>0</v>
      </c>
    </row>
    <row r="70" spans="1:21" ht="15" customHeight="1" thickBot="1" x14ac:dyDescent="0.35">
      <c r="A70" s="61"/>
      <c r="B70" s="80"/>
      <c r="C70" s="61"/>
      <c r="D70" s="61"/>
      <c r="E70" s="77"/>
      <c r="F70" s="74"/>
      <c r="G70" s="84"/>
      <c r="H70" s="77"/>
      <c r="I70" s="74"/>
      <c r="J70" s="84"/>
      <c r="K70" s="77"/>
      <c r="L70" s="74"/>
      <c r="M70" s="84"/>
      <c r="N70" s="77"/>
      <c r="O70" s="74"/>
      <c r="P70" s="84"/>
      <c r="Q70" s="77"/>
      <c r="R70" s="74"/>
      <c r="S70" s="84"/>
      <c r="T70" s="77"/>
      <c r="U70" s="84"/>
    </row>
    <row r="71" spans="1:21" ht="90" customHeight="1" x14ac:dyDescent="0.3">
      <c r="A71" s="59" t="s">
        <v>98</v>
      </c>
      <c r="B71" s="78" t="s">
        <v>216</v>
      </c>
      <c r="C71" s="59">
        <v>52</v>
      </c>
      <c r="D71" s="78">
        <v>178200</v>
      </c>
      <c r="E71" s="76">
        <f>1350*$C$71</f>
        <v>70200</v>
      </c>
      <c r="F71" s="73"/>
      <c r="G71" s="82">
        <f>E71*F71</f>
        <v>0</v>
      </c>
      <c r="H71" s="76">
        <f>1350*$C$71</f>
        <v>70200</v>
      </c>
      <c r="I71" s="73">
        <f>F71*(1+$B$4)</f>
        <v>0</v>
      </c>
      <c r="J71" s="82">
        <f>H71*I71</f>
        <v>0</v>
      </c>
      <c r="K71" s="76">
        <f>1350*$C$71</f>
        <v>70200</v>
      </c>
      <c r="L71" s="73">
        <f>I71*(1+$B$5)</f>
        <v>0</v>
      </c>
      <c r="M71" s="82">
        <f>K71*L71</f>
        <v>0</v>
      </c>
      <c r="N71" s="76">
        <f>1350*$C$71</f>
        <v>70200</v>
      </c>
      <c r="O71" s="73">
        <f>L71*(1+$B$6)</f>
        <v>0</v>
      </c>
      <c r="P71" s="82">
        <f>N71*O71</f>
        <v>0</v>
      </c>
      <c r="Q71" s="76">
        <f>1350*$C$71</f>
        <v>70200</v>
      </c>
      <c r="R71" s="73">
        <f>O71*(1+$B$7)</f>
        <v>0</v>
      </c>
      <c r="S71" s="82">
        <f>Q71*R71</f>
        <v>0</v>
      </c>
      <c r="T71" s="76">
        <f>1350*$C$71*5</f>
        <v>351000</v>
      </c>
      <c r="U71" s="82">
        <f>G71+J71+M71+P71+S71</f>
        <v>0</v>
      </c>
    </row>
    <row r="72" spans="1:21" ht="14.4" customHeight="1" x14ac:dyDescent="0.3">
      <c r="A72" s="60"/>
      <c r="B72" s="79"/>
      <c r="C72" s="60"/>
      <c r="D72" s="60"/>
      <c r="E72" s="81"/>
      <c r="F72" s="75"/>
      <c r="G72" s="83"/>
      <c r="H72" s="81"/>
      <c r="I72" s="75"/>
      <c r="J72" s="83"/>
      <c r="K72" s="81"/>
      <c r="L72" s="75"/>
      <c r="M72" s="83"/>
      <c r="N72" s="81"/>
      <c r="O72" s="75"/>
      <c r="P72" s="83"/>
      <c r="Q72" s="81"/>
      <c r="R72" s="75"/>
      <c r="S72" s="83"/>
      <c r="T72" s="81"/>
      <c r="U72" s="83"/>
    </row>
    <row r="73" spans="1:21" ht="15.6" customHeight="1" thickBot="1" x14ac:dyDescent="0.35">
      <c r="A73" s="61"/>
      <c r="B73" s="80"/>
      <c r="C73" s="61"/>
      <c r="D73" s="61"/>
      <c r="E73" s="77"/>
      <c r="F73" s="74"/>
      <c r="G73" s="84"/>
      <c r="H73" s="77"/>
      <c r="I73" s="74"/>
      <c r="J73" s="84"/>
      <c r="K73" s="77"/>
      <c r="L73" s="74"/>
      <c r="M73" s="84"/>
      <c r="N73" s="77"/>
      <c r="O73" s="74"/>
      <c r="P73" s="84"/>
      <c r="Q73" s="77"/>
      <c r="R73" s="74"/>
      <c r="S73" s="84"/>
      <c r="T73" s="77"/>
      <c r="U73" s="84"/>
    </row>
    <row r="74" spans="1:21" ht="90" customHeight="1" x14ac:dyDescent="0.3">
      <c r="A74" s="59" t="s">
        <v>99</v>
      </c>
      <c r="B74" s="78" t="s">
        <v>100</v>
      </c>
      <c r="C74" s="59" t="s">
        <v>101</v>
      </c>
      <c r="D74" s="59" t="s">
        <v>102</v>
      </c>
      <c r="E74" s="76">
        <f>9000*33</f>
        <v>297000</v>
      </c>
      <c r="F74" s="73"/>
      <c r="G74" s="82">
        <f>E74*F74</f>
        <v>0</v>
      </c>
      <c r="H74" s="76">
        <f>9000*33</f>
        <v>297000</v>
      </c>
      <c r="I74" s="73">
        <f>F74*(1+$B$4)</f>
        <v>0</v>
      </c>
      <c r="J74" s="82">
        <f>H74*I74</f>
        <v>0</v>
      </c>
      <c r="K74" s="76">
        <f>9000*33</f>
        <v>297000</v>
      </c>
      <c r="L74" s="73">
        <f>I74*(1+$B$5)</f>
        <v>0</v>
      </c>
      <c r="M74" s="82">
        <f>K74*L74</f>
        <v>0</v>
      </c>
      <c r="N74" s="76">
        <f>9000*33</f>
        <v>297000</v>
      </c>
      <c r="O74" s="73">
        <f>L74*(1+$B$6)</f>
        <v>0</v>
      </c>
      <c r="P74" s="82">
        <f>N74*O74</f>
        <v>0</v>
      </c>
      <c r="Q74" s="76">
        <f>9000*33</f>
        <v>297000</v>
      </c>
      <c r="R74" s="73">
        <f>O74*(1+$B$7)</f>
        <v>0</v>
      </c>
      <c r="S74" s="82">
        <f>Q74*R74</f>
        <v>0</v>
      </c>
      <c r="T74" s="76">
        <f>9000*33*5</f>
        <v>1485000</v>
      </c>
      <c r="U74" s="82">
        <f>G74+J74+M74+P74+S74</f>
        <v>0</v>
      </c>
    </row>
    <row r="75" spans="1:21" ht="15" customHeight="1" thickBot="1" x14ac:dyDescent="0.35">
      <c r="A75" s="61"/>
      <c r="B75" s="80"/>
      <c r="C75" s="61"/>
      <c r="D75" s="61"/>
      <c r="E75" s="77"/>
      <c r="F75" s="74"/>
      <c r="G75" s="84"/>
      <c r="H75" s="77"/>
      <c r="I75" s="74"/>
      <c r="J75" s="84"/>
      <c r="K75" s="77"/>
      <c r="L75" s="74"/>
      <c r="M75" s="84"/>
      <c r="N75" s="77"/>
      <c r="O75" s="74"/>
      <c r="P75" s="84"/>
      <c r="Q75" s="77"/>
      <c r="R75" s="74"/>
      <c r="S75" s="84"/>
      <c r="T75" s="77"/>
      <c r="U75" s="84"/>
    </row>
    <row r="76" spans="1:21" ht="60" customHeight="1" x14ac:dyDescent="0.3">
      <c r="A76" s="59" t="s">
        <v>104</v>
      </c>
      <c r="B76" s="78">
        <v>10000</v>
      </c>
      <c r="C76" s="59">
        <v>1</v>
      </c>
      <c r="D76" s="94" t="s">
        <v>230</v>
      </c>
      <c r="E76" s="78">
        <f>$B$76*$C$76</f>
        <v>10000</v>
      </c>
      <c r="F76" s="73"/>
      <c r="G76" s="82">
        <f>E76*F76</f>
        <v>0</v>
      </c>
      <c r="H76" s="78">
        <f>$B$76*$C$76</f>
        <v>10000</v>
      </c>
      <c r="I76" s="73">
        <f>F76*(1+$B$4)</f>
        <v>0</v>
      </c>
      <c r="J76" s="82">
        <f>H76*I76</f>
        <v>0</v>
      </c>
      <c r="K76" s="78">
        <f>$B$76*$C$76</f>
        <v>10000</v>
      </c>
      <c r="L76" s="73">
        <f>I76*(1+$B$5)</f>
        <v>0</v>
      </c>
      <c r="M76" s="82">
        <f>K76*L76</f>
        <v>0</v>
      </c>
      <c r="N76" s="78">
        <f>$B$76*$C$76</f>
        <v>10000</v>
      </c>
      <c r="O76" s="73">
        <f>L76*(1+$B$6)</f>
        <v>0</v>
      </c>
      <c r="P76" s="82">
        <f>N76*O76</f>
        <v>0</v>
      </c>
      <c r="Q76" s="78">
        <f>$B$76*$C$76</f>
        <v>10000</v>
      </c>
      <c r="R76" s="73">
        <f>O76*(1+$B$7)</f>
        <v>0</v>
      </c>
      <c r="S76" s="82">
        <f>Q76*R76</f>
        <v>0</v>
      </c>
      <c r="T76" s="78">
        <f>$B$76*$C$76*5</f>
        <v>50000</v>
      </c>
      <c r="U76" s="82">
        <f>G76+J76+M76+P76+S76</f>
        <v>0</v>
      </c>
    </row>
    <row r="77" spans="1:21" ht="14.4" customHeight="1" x14ac:dyDescent="0.3">
      <c r="A77" s="60"/>
      <c r="B77" s="79"/>
      <c r="C77" s="60"/>
      <c r="D77" s="96"/>
      <c r="E77" s="79"/>
      <c r="F77" s="75"/>
      <c r="G77" s="83"/>
      <c r="H77" s="79"/>
      <c r="I77" s="75"/>
      <c r="J77" s="83"/>
      <c r="K77" s="79"/>
      <c r="L77" s="75"/>
      <c r="M77" s="83"/>
      <c r="N77" s="79"/>
      <c r="O77" s="75"/>
      <c r="P77" s="83"/>
      <c r="Q77" s="79"/>
      <c r="R77" s="75"/>
      <c r="S77" s="83"/>
      <c r="T77" s="79"/>
      <c r="U77" s="83"/>
    </row>
    <row r="78" spans="1:21" ht="15" customHeight="1" thickBot="1" x14ac:dyDescent="0.35">
      <c r="A78" s="61"/>
      <c r="B78" s="80"/>
      <c r="C78" s="61"/>
      <c r="D78" s="95"/>
      <c r="E78" s="80"/>
      <c r="F78" s="74"/>
      <c r="G78" s="84"/>
      <c r="H78" s="80"/>
      <c r="I78" s="74"/>
      <c r="J78" s="84"/>
      <c r="K78" s="80"/>
      <c r="L78" s="74"/>
      <c r="M78" s="84"/>
      <c r="N78" s="80"/>
      <c r="O78" s="74"/>
      <c r="P78" s="84"/>
      <c r="Q78" s="80"/>
      <c r="R78" s="74"/>
      <c r="S78" s="84"/>
      <c r="T78" s="80"/>
      <c r="U78" s="84"/>
    </row>
    <row r="79" spans="1:21" ht="60" customHeight="1" x14ac:dyDescent="0.3">
      <c r="A79" s="59" t="s">
        <v>107</v>
      </c>
      <c r="B79" s="78">
        <v>2500</v>
      </c>
      <c r="C79" s="59">
        <v>1</v>
      </c>
      <c r="D79" s="78">
        <v>12500</v>
      </c>
      <c r="E79" s="78">
        <f>$B$79*$C$79</f>
        <v>2500</v>
      </c>
      <c r="F79" s="73"/>
      <c r="G79" s="82">
        <f>E79*F79</f>
        <v>0</v>
      </c>
      <c r="H79" s="78">
        <f>$B$79*$C$79</f>
        <v>2500</v>
      </c>
      <c r="I79" s="73">
        <f>F79*(1+$B$4)</f>
        <v>0</v>
      </c>
      <c r="J79" s="82">
        <f>H79*I79</f>
        <v>0</v>
      </c>
      <c r="K79" s="78">
        <f>$B$79*$C$79</f>
        <v>2500</v>
      </c>
      <c r="L79" s="73">
        <f>I79*(1+$B$5)</f>
        <v>0</v>
      </c>
      <c r="M79" s="82">
        <f>K79*L79</f>
        <v>0</v>
      </c>
      <c r="N79" s="78">
        <f>$B$79*$C$79</f>
        <v>2500</v>
      </c>
      <c r="O79" s="73">
        <f>L79*(1+$B$6)</f>
        <v>0</v>
      </c>
      <c r="P79" s="82">
        <f>N79*O79</f>
        <v>0</v>
      </c>
      <c r="Q79" s="78">
        <f>$B$79*$C$79</f>
        <v>2500</v>
      </c>
      <c r="R79" s="73">
        <f>O79*(1+$B$7)</f>
        <v>0</v>
      </c>
      <c r="S79" s="82">
        <f>Q79*R79</f>
        <v>0</v>
      </c>
      <c r="T79" s="78">
        <f>$B$79*$C$79*5</f>
        <v>12500</v>
      </c>
      <c r="U79" s="82">
        <f>G79+J79+M79+P79+S79</f>
        <v>0</v>
      </c>
    </row>
    <row r="80" spans="1:21" ht="14.4" customHeight="1" x14ac:dyDescent="0.3">
      <c r="A80" s="60"/>
      <c r="B80" s="79"/>
      <c r="C80" s="60"/>
      <c r="D80" s="60"/>
      <c r="E80" s="79"/>
      <c r="F80" s="75"/>
      <c r="G80" s="83"/>
      <c r="H80" s="79"/>
      <c r="I80" s="75"/>
      <c r="J80" s="83"/>
      <c r="K80" s="79"/>
      <c r="L80" s="75"/>
      <c r="M80" s="83"/>
      <c r="N80" s="79"/>
      <c r="O80" s="75"/>
      <c r="P80" s="83"/>
      <c r="Q80" s="79"/>
      <c r="R80" s="75"/>
      <c r="S80" s="83"/>
      <c r="T80" s="79"/>
      <c r="U80" s="83"/>
    </row>
    <row r="81" spans="1:21" ht="15" customHeight="1" thickBot="1" x14ac:dyDescent="0.35">
      <c r="A81" s="61"/>
      <c r="B81" s="80"/>
      <c r="C81" s="61"/>
      <c r="D81" s="61"/>
      <c r="E81" s="80"/>
      <c r="F81" s="74"/>
      <c r="G81" s="84"/>
      <c r="H81" s="80"/>
      <c r="I81" s="74"/>
      <c r="J81" s="84"/>
      <c r="K81" s="80"/>
      <c r="L81" s="74"/>
      <c r="M81" s="84"/>
      <c r="N81" s="80"/>
      <c r="O81" s="74"/>
      <c r="P81" s="84"/>
      <c r="Q81" s="80"/>
      <c r="R81" s="74"/>
      <c r="S81" s="84"/>
      <c r="T81" s="80"/>
      <c r="U81" s="84"/>
    </row>
    <row r="82" spans="1:21" ht="75" customHeight="1" x14ac:dyDescent="0.3">
      <c r="A82" s="59" t="s">
        <v>108</v>
      </c>
      <c r="B82" s="78">
        <v>343000</v>
      </c>
      <c r="C82" s="59">
        <v>3</v>
      </c>
      <c r="D82" s="59" t="s">
        <v>115</v>
      </c>
      <c r="E82" s="78">
        <f>$B$82*$C$82</f>
        <v>1029000</v>
      </c>
      <c r="F82" s="73"/>
      <c r="G82" s="85">
        <f>E82*F82</f>
        <v>0</v>
      </c>
      <c r="H82" s="78">
        <f>$B$82*$C$82</f>
        <v>1029000</v>
      </c>
      <c r="I82" s="73">
        <f>F82*(1+$B$4)</f>
        <v>0</v>
      </c>
      <c r="J82" s="85">
        <f>H82*I82</f>
        <v>0</v>
      </c>
      <c r="K82" s="78">
        <f>$B$82*$C$82</f>
        <v>1029000</v>
      </c>
      <c r="L82" s="73">
        <f>I82*(1+$B$5)</f>
        <v>0</v>
      </c>
      <c r="M82" s="85">
        <f>K82*L82</f>
        <v>0</v>
      </c>
      <c r="N82" s="78">
        <f>$B$82*$C$82</f>
        <v>1029000</v>
      </c>
      <c r="O82" s="73">
        <f>L82*(1+$B$6)</f>
        <v>0</v>
      </c>
      <c r="P82" s="85">
        <f>N82*O82</f>
        <v>0</v>
      </c>
      <c r="Q82" s="78">
        <f>$B$82*$C$82</f>
        <v>1029000</v>
      </c>
      <c r="R82" s="73">
        <f>O82*(1+$B$7)</f>
        <v>0</v>
      </c>
      <c r="S82" s="85">
        <f>Q82*R82</f>
        <v>0</v>
      </c>
      <c r="T82" s="78">
        <f>$B$82*$C$82*5</f>
        <v>5145000</v>
      </c>
      <c r="U82" s="85">
        <f>G82+J82+M82+P82+S82</f>
        <v>0</v>
      </c>
    </row>
    <row r="83" spans="1:21" ht="15" customHeight="1" thickBot="1" x14ac:dyDescent="0.35">
      <c r="A83" s="61"/>
      <c r="B83" s="80"/>
      <c r="C83" s="61"/>
      <c r="D83" s="61"/>
      <c r="E83" s="80"/>
      <c r="F83" s="74"/>
      <c r="G83" s="86"/>
      <c r="H83" s="80"/>
      <c r="I83" s="74"/>
      <c r="J83" s="86"/>
      <c r="K83" s="80"/>
      <c r="L83" s="74"/>
      <c r="M83" s="86"/>
      <c r="N83" s="80"/>
      <c r="O83" s="74"/>
      <c r="P83" s="86"/>
      <c r="Q83" s="80"/>
      <c r="R83" s="74"/>
      <c r="S83" s="86"/>
      <c r="T83" s="80"/>
      <c r="U83" s="86"/>
    </row>
    <row r="84" spans="1:21" ht="75" customHeight="1" x14ac:dyDescent="0.3">
      <c r="A84" s="59" t="s">
        <v>112</v>
      </c>
      <c r="B84" s="78">
        <v>2500</v>
      </c>
      <c r="C84" s="59">
        <v>1</v>
      </c>
      <c r="D84" s="94" t="s">
        <v>231</v>
      </c>
      <c r="E84" s="78">
        <f>$B$84*$C$84</f>
        <v>2500</v>
      </c>
      <c r="F84" s="73"/>
      <c r="G84" s="85">
        <f t="shared" ref="G84" si="0">E84*F84</f>
        <v>0</v>
      </c>
      <c r="H84" s="78">
        <f>$B$84*$C$84</f>
        <v>2500</v>
      </c>
      <c r="I84" s="73">
        <f>F84*(1+$B$4)</f>
        <v>0</v>
      </c>
      <c r="J84" s="85">
        <f t="shared" ref="J84" si="1">H84*I84</f>
        <v>0</v>
      </c>
      <c r="K84" s="78">
        <f>$B$84*$C$84</f>
        <v>2500</v>
      </c>
      <c r="L84" s="73">
        <f>I84*(1+$B$5)</f>
        <v>0</v>
      </c>
      <c r="M84" s="85">
        <f t="shared" ref="M84" si="2">K84*L84</f>
        <v>0</v>
      </c>
      <c r="N84" s="78">
        <f>$B$84*$C$84</f>
        <v>2500</v>
      </c>
      <c r="O84" s="73">
        <f>L84*(1+$B$6)</f>
        <v>0</v>
      </c>
      <c r="P84" s="85">
        <f t="shared" ref="P84" si="3">N84*O84</f>
        <v>0</v>
      </c>
      <c r="Q84" s="78">
        <f>$B$84*$C$84</f>
        <v>2500</v>
      </c>
      <c r="R84" s="73">
        <f>O84*(1+$B$7)</f>
        <v>0</v>
      </c>
      <c r="S84" s="85">
        <f t="shared" ref="S84" si="4">Q84*R84</f>
        <v>0</v>
      </c>
      <c r="T84" s="78">
        <f>$B$84*$C$84*5</f>
        <v>12500</v>
      </c>
      <c r="U84" s="85">
        <f>G84+J84+M84+P84+S84</f>
        <v>0</v>
      </c>
    </row>
    <row r="85" spans="1:21" ht="15" customHeight="1" thickBot="1" x14ac:dyDescent="0.35">
      <c r="A85" s="61"/>
      <c r="B85" s="80"/>
      <c r="C85" s="61"/>
      <c r="D85" s="95"/>
      <c r="E85" s="80"/>
      <c r="F85" s="74"/>
      <c r="G85" s="86"/>
      <c r="H85" s="80"/>
      <c r="I85" s="74"/>
      <c r="J85" s="86"/>
      <c r="K85" s="80"/>
      <c r="L85" s="74"/>
      <c r="M85" s="86"/>
      <c r="N85" s="80"/>
      <c r="O85" s="74"/>
      <c r="P85" s="86"/>
      <c r="Q85" s="80"/>
      <c r="R85" s="74"/>
      <c r="S85" s="86"/>
      <c r="T85" s="80"/>
      <c r="U85" s="86"/>
    </row>
    <row r="86" spans="1:21" ht="60" customHeight="1" x14ac:dyDescent="0.3">
      <c r="A86" s="59" t="s">
        <v>114</v>
      </c>
      <c r="B86" s="78">
        <v>343000</v>
      </c>
      <c r="C86" s="59">
        <v>3</v>
      </c>
      <c r="D86" s="59" t="s">
        <v>115</v>
      </c>
      <c r="E86" s="78">
        <f>$B$86*$C$86</f>
        <v>1029000</v>
      </c>
      <c r="F86" s="73"/>
      <c r="G86" s="85">
        <f t="shared" ref="G86" si="5">E86*F86</f>
        <v>0</v>
      </c>
      <c r="H86" s="78">
        <f>$B$86*$C$86</f>
        <v>1029000</v>
      </c>
      <c r="I86" s="73">
        <f>F86*(1+$B$4)</f>
        <v>0</v>
      </c>
      <c r="J86" s="85">
        <f t="shared" ref="J86" si="6">H86*I86</f>
        <v>0</v>
      </c>
      <c r="K86" s="78">
        <f>$B$86*$C$86</f>
        <v>1029000</v>
      </c>
      <c r="L86" s="73">
        <f>I86*(1+$B$5)</f>
        <v>0</v>
      </c>
      <c r="M86" s="85">
        <f t="shared" ref="M86" si="7">K86*L86</f>
        <v>0</v>
      </c>
      <c r="N86" s="78">
        <f>$B$86*$C$86</f>
        <v>1029000</v>
      </c>
      <c r="O86" s="73">
        <f>L86*(1+$B$6)</f>
        <v>0</v>
      </c>
      <c r="P86" s="85">
        <f t="shared" ref="P86" si="8">N86*O86</f>
        <v>0</v>
      </c>
      <c r="Q86" s="78">
        <f>$B$86*$C$86</f>
        <v>1029000</v>
      </c>
      <c r="R86" s="73">
        <f>O86*(1+$B$7)</f>
        <v>0</v>
      </c>
      <c r="S86" s="85">
        <f t="shared" ref="S86" si="9">Q86*R86</f>
        <v>0</v>
      </c>
      <c r="T86" s="78">
        <f>$B$86*$C$86*5</f>
        <v>5145000</v>
      </c>
      <c r="U86" s="85">
        <f>G86+J86+M86+P86+S86</f>
        <v>0</v>
      </c>
    </row>
    <row r="87" spans="1:21" ht="15" customHeight="1" thickBot="1" x14ac:dyDescent="0.35">
      <c r="A87" s="61"/>
      <c r="B87" s="80"/>
      <c r="C87" s="61"/>
      <c r="D87" s="61"/>
      <c r="E87" s="80"/>
      <c r="F87" s="74"/>
      <c r="G87" s="86"/>
      <c r="H87" s="80"/>
      <c r="I87" s="74"/>
      <c r="J87" s="86"/>
      <c r="K87" s="80"/>
      <c r="L87" s="74"/>
      <c r="M87" s="86"/>
      <c r="N87" s="80"/>
      <c r="O87" s="74"/>
      <c r="P87" s="86"/>
      <c r="Q87" s="80"/>
      <c r="R87" s="74"/>
      <c r="S87" s="86"/>
      <c r="T87" s="80"/>
      <c r="U87" s="86"/>
    </row>
    <row r="88" spans="1:21" ht="16.2" customHeight="1" thickBot="1" x14ac:dyDescent="0.35">
      <c r="A88" s="87" t="s">
        <v>116</v>
      </c>
      <c r="B88" s="88"/>
      <c r="C88" s="88"/>
      <c r="D88" s="88"/>
      <c r="E88" s="88"/>
      <c r="F88" s="88"/>
      <c r="G88" s="88"/>
      <c r="H88" s="88"/>
      <c r="I88" s="88"/>
      <c r="J88" s="88"/>
      <c r="K88" s="88"/>
      <c r="L88" s="88"/>
      <c r="M88" s="88"/>
      <c r="N88" s="88"/>
      <c r="O88" s="88"/>
      <c r="P88" s="88"/>
      <c r="Q88" s="88"/>
      <c r="R88" s="88"/>
      <c r="S88" s="88"/>
      <c r="T88" s="88"/>
      <c r="U88" s="89"/>
    </row>
    <row r="89" spans="1:21" ht="75" customHeight="1" x14ac:dyDescent="0.3">
      <c r="A89" s="59" t="s">
        <v>117</v>
      </c>
      <c r="B89" s="78">
        <v>343000</v>
      </c>
      <c r="C89" s="59">
        <v>3</v>
      </c>
      <c r="D89" s="59" t="s">
        <v>162</v>
      </c>
      <c r="E89" s="76">
        <f>$B$89*$C$89</f>
        <v>1029000</v>
      </c>
      <c r="F89" s="73"/>
      <c r="G89" s="82">
        <f>E89*F89</f>
        <v>0</v>
      </c>
      <c r="H89" s="76">
        <f>$B$89*$C$89</f>
        <v>1029000</v>
      </c>
      <c r="I89" s="73">
        <f>F89*(1+$B$4)</f>
        <v>0</v>
      </c>
      <c r="J89" s="82">
        <f>H89*I89</f>
        <v>0</v>
      </c>
      <c r="K89" s="76">
        <f>$B$89*$C$89</f>
        <v>1029000</v>
      </c>
      <c r="L89" s="73">
        <f>I89*(1+$B$5)</f>
        <v>0</v>
      </c>
      <c r="M89" s="82">
        <f>K89*L89</f>
        <v>0</v>
      </c>
      <c r="N89" s="76">
        <f>$B$89*$C$89</f>
        <v>1029000</v>
      </c>
      <c r="O89" s="73">
        <f>L89*(1+$B$6)</f>
        <v>0</v>
      </c>
      <c r="P89" s="82">
        <f>N89*O89</f>
        <v>0</v>
      </c>
      <c r="Q89" s="76">
        <f>$B$89*$C$89</f>
        <v>1029000</v>
      </c>
      <c r="R89" s="73">
        <f>O89*(1+$B$7)</f>
        <v>0</v>
      </c>
      <c r="S89" s="82">
        <f>Q89*R89</f>
        <v>0</v>
      </c>
      <c r="T89" s="76">
        <f>$B$89*$C$89*5</f>
        <v>5145000</v>
      </c>
      <c r="U89" s="82">
        <f>G91+J91+M91+P91+S91</f>
        <v>0</v>
      </c>
    </row>
    <row r="90" spans="1:21" ht="14.4" customHeight="1" x14ac:dyDescent="0.3">
      <c r="A90" s="60"/>
      <c r="B90" s="79"/>
      <c r="C90" s="60"/>
      <c r="D90" s="60"/>
      <c r="E90" s="81"/>
      <c r="F90" s="75"/>
      <c r="G90" s="83"/>
      <c r="H90" s="81"/>
      <c r="I90" s="75"/>
      <c r="J90" s="83"/>
      <c r="K90" s="81"/>
      <c r="L90" s="75"/>
      <c r="M90" s="83"/>
      <c r="N90" s="81"/>
      <c r="O90" s="75"/>
      <c r="P90" s="83"/>
      <c r="Q90" s="81"/>
      <c r="R90" s="75"/>
      <c r="S90" s="83"/>
      <c r="T90" s="81"/>
      <c r="U90" s="83"/>
    </row>
    <row r="91" spans="1:21" ht="148.19999999999999" customHeight="1" thickBot="1" x14ac:dyDescent="0.35">
      <c r="A91" s="61"/>
      <c r="B91" s="80"/>
      <c r="C91" s="61"/>
      <c r="D91" s="61"/>
      <c r="E91" s="77"/>
      <c r="F91" s="74"/>
      <c r="G91" s="84"/>
      <c r="H91" s="77"/>
      <c r="I91" s="74"/>
      <c r="J91" s="84"/>
      <c r="K91" s="77"/>
      <c r="L91" s="74"/>
      <c r="M91" s="84"/>
      <c r="N91" s="77"/>
      <c r="O91" s="74"/>
      <c r="P91" s="84"/>
      <c r="Q91" s="77"/>
      <c r="R91" s="74"/>
      <c r="S91" s="84"/>
      <c r="T91" s="77"/>
      <c r="U91" s="84"/>
    </row>
    <row r="92" spans="1:21" ht="30.6" thickBot="1" x14ac:dyDescent="0.35">
      <c r="A92" s="6" t="s">
        <v>120</v>
      </c>
      <c r="B92" s="7" t="s">
        <v>121</v>
      </c>
      <c r="C92" s="5">
        <v>3</v>
      </c>
      <c r="D92" s="5" t="s">
        <v>232</v>
      </c>
      <c r="E92" s="7">
        <f>3430000*$C$92</f>
        <v>10290000</v>
      </c>
      <c r="F92" s="16"/>
      <c r="G92" s="16">
        <f>E92*F92</f>
        <v>0</v>
      </c>
      <c r="H92" s="7">
        <f>3430000*$C$92</f>
        <v>10290000</v>
      </c>
      <c r="I92" s="16">
        <f>F92*(1+$B$4)</f>
        <v>0</v>
      </c>
      <c r="J92" s="16">
        <f>H92*I92</f>
        <v>0</v>
      </c>
      <c r="K92" s="7">
        <f>3430000*$C$92</f>
        <v>10290000</v>
      </c>
      <c r="L92" s="16">
        <f>I92*(1+$B$5)</f>
        <v>0</v>
      </c>
      <c r="M92" s="16">
        <f>K92*L92</f>
        <v>0</v>
      </c>
      <c r="N92" s="7">
        <f>3430000*$C$92</f>
        <v>10290000</v>
      </c>
      <c r="O92" s="16">
        <f>L92*(1+$B$6)</f>
        <v>0</v>
      </c>
      <c r="P92" s="16">
        <f>N92*O92</f>
        <v>0</v>
      </c>
      <c r="Q92" s="7">
        <f>3430000*$C$92</f>
        <v>10290000</v>
      </c>
      <c r="R92" s="16">
        <f>O92*(1+$B$7)</f>
        <v>0</v>
      </c>
      <c r="S92" s="16">
        <f>Q92*R92</f>
        <v>0</v>
      </c>
      <c r="T92" s="7">
        <f>3430000*$C$92*5</f>
        <v>51450000</v>
      </c>
      <c r="U92" s="16">
        <f>G92+J92+M92+P92+S92</f>
        <v>0</v>
      </c>
    </row>
    <row r="93" spans="1:21" ht="90" customHeight="1" x14ac:dyDescent="0.3">
      <c r="A93" s="59" t="s">
        <v>125</v>
      </c>
      <c r="B93" s="78">
        <v>343000</v>
      </c>
      <c r="C93" s="59">
        <v>2</v>
      </c>
      <c r="D93" s="59" t="s">
        <v>233</v>
      </c>
      <c r="E93" s="78">
        <f>$B$93*$C$93</f>
        <v>686000</v>
      </c>
      <c r="F93" s="73"/>
      <c r="G93" s="82">
        <f>E93*F93</f>
        <v>0</v>
      </c>
      <c r="H93" s="78">
        <f>$B$93*$C$93</f>
        <v>686000</v>
      </c>
      <c r="I93" s="73">
        <f>F93*(1+$B$4)</f>
        <v>0</v>
      </c>
      <c r="J93" s="82">
        <f>H93*I93</f>
        <v>0</v>
      </c>
      <c r="K93" s="78">
        <f>$B$93*$C$93</f>
        <v>686000</v>
      </c>
      <c r="L93" s="73">
        <f>I93*(1+$B$5)</f>
        <v>0</v>
      </c>
      <c r="M93" s="82">
        <f>K93*L93</f>
        <v>0</v>
      </c>
      <c r="N93" s="78">
        <f>$B$93*$C$93</f>
        <v>686000</v>
      </c>
      <c r="O93" s="73">
        <f>L93*(1+$B$6)</f>
        <v>0</v>
      </c>
      <c r="P93" s="82">
        <f>N93*O93</f>
        <v>0</v>
      </c>
      <c r="Q93" s="78">
        <f>$B$93*$C$93</f>
        <v>686000</v>
      </c>
      <c r="R93" s="73">
        <f>O93*(1+$B$7)</f>
        <v>0</v>
      </c>
      <c r="S93" s="82">
        <f>Q93*R93</f>
        <v>0</v>
      </c>
      <c r="T93" s="78">
        <f>$B$93*$C$93*5</f>
        <v>3430000</v>
      </c>
      <c r="U93" s="82">
        <f>G93+J93+M93+P93+S93</f>
        <v>0</v>
      </c>
    </row>
    <row r="94" spans="1:21" ht="14.4" customHeight="1" x14ac:dyDescent="0.3">
      <c r="A94" s="60"/>
      <c r="B94" s="79"/>
      <c r="C94" s="60"/>
      <c r="D94" s="60"/>
      <c r="E94" s="79"/>
      <c r="F94" s="75"/>
      <c r="G94" s="83"/>
      <c r="H94" s="79"/>
      <c r="I94" s="75"/>
      <c r="J94" s="83"/>
      <c r="K94" s="79"/>
      <c r="L94" s="75"/>
      <c r="M94" s="83"/>
      <c r="N94" s="79"/>
      <c r="O94" s="75"/>
      <c r="P94" s="83"/>
      <c r="Q94" s="79"/>
      <c r="R94" s="75"/>
      <c r="S94" s="83"/>
      <c r="T94" s="79"/>
      <c r="U94" s="83"/>
    </row>
    <row r="95" spans="1:21" ht="14.4" customHeight="1" x14ac:dyDescent="0.3">
      <c r="A95" s="60"/>
      <c r="B95" s="79"/>
      <c r="C95" s="60"/>
      <c r="D95" s="60"/>
      <c r="E95" s="79"/>
      <c r="F95" s="75"/>
      <c r="G95" s="83"/>
      <c r="H95" s="79"/>
      <c r="I95" s="75"/>
      <c r="J95" s="83"/>
      <c r="K95" s="79"/>
      <c r="L95" s="75"/>
      <c r="M95" s="83"/>
      <c r="N95" s="79"/>
      <c r="O95" s="75"/>
      <c r="P95" s="83"/>
      <c r="Q95" s="79"/>
      <c r="R95" s="75"/>
      <c r="S95" s="83"/>
      <c r="T95" s="79"/>
      <c r="U95" s="83"/>
    </row>
    <row r="96" spans="1:21" ht="15" customHeight="1" thickBot="1" x14ac:dyDescent="0.35">
      <c r="A96" s="61"/>
      <c r="B96" s="80"/>
      <c r="C96" s="61"/>
      <c r="D96" s="61"/>
      <c r="E96" s="80"/>
      <c r="F96" s="74"/>
      <c r="G96" s="84"/>
      <c r="H96" s="80"/>
      <c r="I96" s="74"/>
      <c r="J96" s="84"/>
      <c r="K96" s="80"/>
      <c r="L96" s="74"/>
      <c r="M96" s="84"/>
      <c r="N96" s="80"/>
      <c r="O96" s="74"/>
      <c r="P96" s="84"/>
      <c r="Q96" s="80"/>
      <c r="R96" s="74"/>
      <c r="S96" s="84"/>
      <c r="T96" s="80"/>
      <c r="U96" s="84"/>
    </row>
    <row r="97" spans="1:21" ht="119.4" customHeight="1" x14ac:dyDescent="0.3">
      <c r="A97" s="59" t="s">
        <v>128</v>
      </c>
      <c r="B97" s="78">
        <v>1500</v>
      </c>
      <c r="C97" s="59">
        <v>16</v>
      </c>
      <c r="D97" s="78">
        <v>120000</v>
      </c>
      <c r="E97" s="76">
        <f>$B$97*$C$97</f>
        <v>24000</v>
      </c>
      <c r="F97" s="73"/>
      <c r="G97" s="82">
        <f>E97*F97</f>
        <v>0</v>
      </c>
      <c r="H97" s="76">
        <f>$B$97*$C$97</f>
        <v>24000</v>
      </c>
      <c r="I97" s="73">
        <f>F97*(1+$B$4)</f>
        <v>0</v>
      </c>
      <c r="J97" s="82">
        <f>H97*I97</f>
        <v>0</v>
      </c>
      <c r="K97" s="76">
        <f>$B$97*$C$97</f>
        <v>24000</v>
      </c>
      <c r="L97" s="73">
        <f>I97*(1+$B$5)</f>
        <v>0</v>
      </c>
      <c r="M97" s="82">
        <f>K97*L97</f>
        <v>0</v>
      </c>
      <c r="N97" s="76">
        <f>$B$97*$C$97</f>
        <v>24000</v>
      </c>
      <c r="O97" s="73">
        <f>L97*(1+$B$6)</f>
        <v>0</v>
      </c>
      <c r="P97" s="82">
        <f>N97*O97</f>
        <v>0</v>
      </c>
      <c r="Q97" s="76">
        <f>$B$97*$C$97</f>
        <v>24000</v>
      </c>
      <c r="R97" s="73">
        <f>O97*(1+$B$7)</f>
        <v>0</v>
      </c>
      <c r="S97" s="82">
        <f>Q97*R97</f>
        <v>0</v>
      </c>
      <c r="T97" s="76">
        <f>$B$97*$C$97*5</f>
        <v>120000</v>
      </c>
      <c r="U97" s="82">
        <f>G97+J97+M97+P97+S97</f>
        <v>0</v>
      </c>
    </row>
    <row r="98" spans="1:21" ht="14.4" customHeight="1" x14ac:dyDescent="0.3">
      <c r="A98" s="60"/>
      <c r="B98" s="79"/>
      <c r="C98" s="60"/>
      <c r="D98" s="79"/>
      <c r="E98" s="81"/>
      <c r="F98" s="75"/>
      <c r="G98" s="83"/>
      <c r="H98" s="81"/>
      <c r="I98" s="75"/>
      <c r="J98" s="83"/>
      <c r="K98" s="81"/>
      <c r="L98" s="75"/>
      <c r="M98" s="83"/>
      <c r="N98" s="81"/>
      <c r="O98" s="75"/>
      <c r="P98" s="83"/>
      <c r="Q98" s="81"/>
      <c r="R98" s="75"/>
      <c r="S98" s="83"/>
      <c r="T98" s="81"/>
      <c r="U98" s="83"/>
    </row>
    <row r="99" spans="1:21" ht="10.8" customHeight="1" x14ac:dyDescent="0.3">
      <c r="A99" s="60"/>
      <c r="B99" s="79"/>
      <c r="C99" s="60"/>
      <c r="D99" s="79"/>
      <c r="E99" s="81"/>
      <c r="F99" s="75"/>
      <c r="G99" s="83"/>
      <c r="H99" s="81"/>
      <c r="I99" s="75"/>
      <c r="J99" s="83"/>
      <c r="K99" s="81"/>
      <c r="L99" s="75"/>
      <c r="M99" s="83"/>
      <c r="N99" s="81"/>
      <c r="O99" s="75"/>
      <c r="P99" s="83"/>
      <c r="Q99" s="81"/>
      <c r="R99" s="75"/>
      <c r="S99" s="83"/>
      <c r="T99" s="81"/>
      <c r="U99" s="83"/>
    </row>
    <row r="100" spans="1:21" ht="15" customHeight="1" thickBot="1" x14ac:dyDescent="0.35">
      <c r="A100" s="61"/>
      <c r="B100" s="80"/>
      <c r="C100" s="61"/>
      <c r="D100" s="80"/>
      <c r="E100" s="77"/>
      <c r="F100" s="74"/>
      <c r="G100" s="84"/>
      <c r="H100" s="77"/>
      <c r="I100" s="74"/>
      <c r="J100" s="84"/>
      <c r="K100" s="77"/>
      <c r="L100" s="74"/>
      <c r="M100" s="84"/>
      <c r="N100" s="77"/>
      <c r="O100" s="74"/>
      <c r="P100" s="84"/>
      <c r="Q100" s="77"/>
      <c r="R100" s="74"/>
      <c r="S100" s="84"/>
      <c r="T100" s="77"/>
      <c r="U100" s="84"/>
    </row>
    <row r="101" spans="1:21" ht="16.2" customHeight="1" thickBot="1" x14ac:dyDescent="0.35">
      <c r="A101" s="87" t="s">
        <v>131</v>
      </c>
      <c r="B101" s="88"/>
      <c r="C101" s="88"/>
      <c r="D101" s="88"/>
      <c r="E101" s="88"/>
      <c r="F101" s="88"/>
      <c r="G101" s="88"/>
      <c r="H101" s="88"/>
      <c r="I101" s="88"/>
      <c r="J101" s="88"/>
      <c r="K101" s="88"/>
      <c r="L101" s="88"/>
      <c r="M101" s="88"/>
      <c r="N101" s="88"/>
      <c r="O101" s="88"/>
      <c r="P101" s="88"/>
      <c r="Q101" s="88"/>
      <c r="R101" s="88"/>
      <c r="S101" s="88"/>
      <c r="T101" s="88"/>
      <c r="U101" s="89"/>
    </row>
    <row r="102" spans="1:21" ht="33" customHeight="1" thickBot="1" x14ac:dyDescent="0.35">
      <c r="A102" s="6" t="s">
        <v>132</v>
      </c>
      <c r="B102" s="7">
        <v>1500</v>
      </c>
      <c r="C102" s="5">
        <v>1</v>
      </c>
      <c r="D102" s="5">
        <v>7500</v>
      </c>
      <c r="E102" s="7">
        <f>$B$102*$C$102</f>
        <v>1500</v>
      </c>
      <c r="F102" s="16"/>
      <c r="G102" s="16">
        <f>E102*F102</f>
        <v>0</v>
      </c>
      <c r="H102" s="7">
        <f>$B$102*$C$102</f>
        <v>1500</v>
      </c>
      <c r="I102" s="16">
        <f>F102*(1+$B$4)</f>
        <v>0</v>
      </c>
      <c r="J102" s="16">
        <f>H102*I102</f>
        <v>0</v>
      </c>
      <c r="K102" s="7">
        <f>$B$102*$C$102</f>
        <v>1500</v>
      </c>
      <c r="L102" s="16">
        <f>I102*(1+$B$5)</f>
        <v>0</v>
      </c>
      <c r="M102" s="16">
        <f>K102*L102</f>
        <v>0</v>
      </c>
      <c r="N102" s="7">
        <f>$B$102*$C$102</f>
        <v>1500</v>
      </c>
      <c r="O102" s="16">
        <f>L102*(1+$B$6)</f>
        <v>0</v>
      </c>
      <c r="P102" s="16">
        <f>N102*O102</f>
        <v>0</v>
      </c>
      <c r="Q102" s="7">
        <f>$B$102*$C$102</f>
        <v>1500</v>
      </c>
      <c r="R102" s="16">
        <f>O102*(1+$B$7)</f>
        <v>0</v>
      </c>
      <c r="S102" s="16">
        <f>Q102*R102</f>
        <v>0</v>
      </c>
      <c r="T102" s="7">
        <f>$B$102*$C$102*5</f>
        <v>7500</v>
      </c>
      <c r="U102" s="16">
        <f>G102+J102+M102+P102+S102</f>
        <v>0</v>
      </c>
    </row>
    <row r="103" spans="1:21" ht="31.2" customHeight="1" thickBot="1" x14ac:dyDescent="0.35">
      <c r="A103" s="6" t="s">
        <v>136</v>
      </c>
      <c r="B103" s="7">
        <v>1500</v>
      </c>
      <c r="C103" s="5">
        <v>1</v>
      </c>
      <c r="D103" s="23" t="s">
        <v>224</v>
      </c>
      <c r="E103" s="7">
        <f>$B$103*$C$103</f>
        <v>1500</v>
      </c>
      <c r="F103" s="16"/>
      <c r="G103" s="16">
        <f>E103*F103</f>
        <v>0</v>
      </c>
      <c r="H103" s="7">
        <f>$B$103*$C$103</f>
        <v>1500</v>
      </c>
      <c r="I103" s="16">
        <f>F103*(1+$B$4)</f>
        <v>0</v>
      </c>
      <c r="J103" s="16">
        <f>H103*I103</f>
        <v>0</v>
      </c>
      <c r="K103" s="7">
        <f>$B$103*$C$103</f>
        <v>1500</v>
      </c>
      <c r="L103" s="16">
        <f>I103*(1+$B$5)</f>
        <v>0</v>
      </c>
      <c r="M103" s="16">
        <f>K103*L103</f>
        <v>0</v>
      </c>
      <c r="N103" s="7">
        <f>$B$103*$C$103</f>
        <v>1500</v>
      </c>
      <c r="O103" s="16">
        <f>L103*(1+$B$6)</f>
        <v>0</v>
      </c>
      <c r="P103" s="16">
        <f>N103*O103</f>
        <v>0</v>
      </c>
      <c r="Q103" s="7">
        <f>$B$103*$C$103</f>
        <v>1500</v>
      </c>
      <c r="R103" s="16">
        <f>O103*(1+$B$7)</f>
        <v>0</v>
      </c>
      <c r="S103" s="16">
        <f>Q103*R103</f>
        <v>0</v>
      </c>
      <c r="T103" s="7">
        <f>$B$103*$C$103*5</f>
        <v>7500</v>
      </c>
      <c r="U103" s="16">
        <f>G103+J103+M103+P103+S103</f>
        <v>0</v>
      </c>
    </row>
    <row r="104" spans="1:21" ht="90" customHeight="1" x14ac:dyDescent="0.3">
      <c r="A104" s="59" t="s">
        <v>140</v>
      </c>
      <c r="B104" s="78">
        <v>2000</v>
      </c>
      <c r="C104" s="59">
        <v>1</v>
      </c>
      <c r="D104" s="78">
        <v>10000</v>
      </c>
      <c r="E104" s="78">
        <f>$B$104*$C$104</f>
        <v>2000</v>
      </c>
      <c r="F104" s="73"/>
      <c r="G104" s="85">
        <f>E104*F104</f>
        <v>0</v>
      </c>
      <c r="H104" s="78">
        <f>$B$104*$C$104</f>
        <v>2000</v>
      </c>
      <c r="I104" s="73">
        <f>F104*(1+$B$4)</f>
        <v>0</v>
      </c>
      <c r="J104" s="85">
        <f>H104*I104</f>
        <v>0</v>
      </c>
      <c r="K104" s="78">
        <f>$B$104*$C$104</f>
        <v>2000</v>
      </c>
      <c r="L104" s="73">
        <f>I104*(1+$B$5)</f>
        <v>0</v>
      </c>
      <c r="M104" s="85">
        <f>K104*L104</f>
        <v>0</v>
      </c>
      <c r="N104" s="78">
        <f>$B$104*$C$104</f>
        <v>2000</v>
      </c>
      <c r="O104" s="73">
        <f>L104*(1+$B$6)</f>
        <v>0</v>
      </c>
      <c r="P104" s="85">
        <f>N104*O104</f>
        <v>0</v>
      </c>
      <c r="Q104" s="78">
        <f>$B$104*$C$104</f>
        <v>2000</v>
      </c>
      <c r="R104" s="73">
        <f>O104*(1+$B$7)</f>
        <v>0</v>
      </c>
      <c r="S104" s="85">
        <f>Q104*R104</f>
        <v>0</v>
      </c>
      <c r="T104" s="78">
        <f>$B$104*$C$104*5</f>
        <v>10000</v>
      </c>
      <c r="U104" s="85">
        <f>G104+J104+M104+P104+S104</f>
        <v>0</v>
      </c>
    </row>
    <row r="105" spans="1:21" ht="15" customHeight="1" thickBot="1" x14ac:dyDescent="0.35">
      <c r="A105" s="61"/>
      <c r="B105" s="80"/>
      <c r="C105" s="61"/>
      <c r="D105" s="61"/>
      <c r="E105" s="80"/>
      <c r="F105" s="74"/>
      <c r="G105" s="86"/>
      <c r="H105" s="80"/>
      <c r="I105" s="74"/>
      <c r="J105" s="86"/>
      <c r="K105" s="80"/>
      <c r="L105" s="74"/>
      <c r="M105" s="86"/>
      <c r="N105" s="80"/>
      <c r="O105" s="74"/>
      <c r="P105" s="86"/>
      <c r="Q105" s="80"/>
      <c r="R105" s="74"/>
      <c r="S105" s="86"/>
      <c r="T105" s="80"/>
      <c r="U105" s="86"/>
    </row>
    <row r="106" spans="1:21" ht="16.2" customHeight="1" thickBot="1" x14ac:dyDescent="0.35">
      <c r="A106" s="87" t="s">
        <v>143</v>
      </c>
      <c r="B106" s="88"/>
      <c r="C106" s="88"/>
      <c r="D106" s="88"/>
      <c r="E106" s="88"/>
      <c r="F106" s="88"/>
      <c r="G106" s="88"/>
      <c r="H106" s="88"/>
      <c r="I106" s="88"/>
      <c r="J106" s="88"/>
      <c r="K106" s="88"/>
      <c r="L106" s="88"/>
      <c r="M106" s="88"/>
      <c r="N106" s="88"/>
      <c r="O106" s="88"/>
      <c r="P106" s="88"/>
      <c r="Q106" s="88"/>
      <c r="R106" s="88"/>
      <c r="S106" s="88"/>
      <c r="T106" s="88"/>
      <c r="U106" s="89"/>
    </row>
    <row r="107" spans="1:21" ht="195" customHeight="1" x14ac:dyDescent="0.3">
      <c r="A107" s="59" t="s">
        <v>144</v>
      </c>
      <c r="B107" s="78">
        <v>500</v>
      </c>
      <c r="C107" s="59">
        <v>1</v>
      </c>
      <c r="D107" s="78">
        <v>2500</v>
      </c>
      <c r="E107" s="78">
        <f>$B$107*$C$107</f>
        <v>500</v>
      </c>
      <c r="F107" s="73"/>
      <c r="G107" s="82">
        <f>E107*F107</f>
        <v>0</v>
      </c>
      <c r="H107" s="78">
        <f>$B$107*$C$107</f>
        <v>500</v>
      </c>
      <c r="I107" s="73">
        <f>F107*(1+$B$4)</f>
        <v>0</v>
      </c>
      <c r="J107" s="82">
        <f>H107*I107</f>
        <v>0</v>
      </c>
      <c r="K107" s="78">
        <f>$B$107*$C$107</f>
        <v>500</v>
      </c>
      <c r="L107" s="73">
        <f>I107*(1+$B$5)</f>
        <v>0</v>
      </c>
      <c r="M107" s="82">
        <f>K107*L107</f>
        <v>0</v>
      </c>
      <c r="N107" s="78">
        <f>$B$107*$C$107</f>
        <v>500</v>
      </c>
      <c r="O107" s="73">
        <f>L107*(1+$B$6)</f>
        <v>0</v>
      </c>
      <c r="P107" s="82">
        <f>N107*O107</f>
        <v>0</v>
      </c>
      <c r="Q107" s="78">
        <f>$B$107*$C$107</f>
        <v>500</v>
      </c>
      <c r="R107" s="73">
        <f>O107*(1+$B$7)</f>
        <v>0</v>
      </c>
      <c r="S107" s="82">
        <f>Q107*R107</f>
        <v>0</v>
      </c>
      <c r="T107" s="78">
        <f>$B$107*$C$107*5</f>
        <v>2500</v>
      </c>
      <c r="U107" s="82">
        <f>G107+J107+M107+P107+S107</f>
        <v>0</v>
      </c>
    </row>
    <row r="108" spans="1:21" ht="15" customHeight="1" thickBot="1" x14ac:dyDescent="0.35">
      <c r="A108" s="61"/>
      <c r="B108" s="80"/>
      <c r="C108" s="61"/>
      <c r="D108" s="61"/>
      <c r="E108" s="80"/>
      <c r="F108" s="74"/>
      <c r="G108" s="84"/>
      <c r="H108" s="80"/>
      <c r="I108" s="74"/>
      <c r="J108" s="84"/>
      <c r="K108" s="80"/>
      <c r="L108" s="74"/>
      <c r="M108" s="84"/>
      <c r="N108" s="80"/>
      <c r="O108" s="74"/>
      <c r="P108" s="84"/>
      <c r="Q108" s="80"/>
      <c r="R108" s="74"/>
      <c r="S108" s="84"/>
      <c r="T108" s="80"/>
      <c r="U108" s="84"/>
    </row>
    <row r="109" spans="1:21" ht="30.6" thickBot="1" x14ac:dyDescent="0.35">
      <c r="A109" s="6" t="s">
        <v>146</v>
      </c>
      <c r="B109" s="7">
        <v>500</v>
      </c>
      <c r="C109" s="5">
        <v>5</v>
      </c>
      <c r="D109" s="7">
        <v>7500</v>
      </c>
      <c r="E109" s="7">
        <f>$B$109*$C$109</f>
        <v>2500</v>
      </c>
      <c r="F109" s="16"/>
      <c r="G109" s="16">
        <f>E109*F109</f>
        <v>0</v>
      </c>
      <c r="H109" s="7">
        <f>$B$109*$C$109</f>
        <v>2500</v>
      </c>
      <c r="I109" s="16">
        <f>F109*(1+$B$4)</f>
        <v>0</v>
      </c>
      <c r="J109" s="16">
        <f>H109*I109</f>
        <v>0</v>
      </c>
      <c r="K109" s="7">
        <f>$B$109*$C$109</f>
        <v>2500</v>
      </c>
      <c r="L109" s="16">
        <f>I109*(1+$B$5)</f>
        <v>0</v>
      </c>
      <c r="M109" s="16">
        <f>K109*L109</f>
        <v>0</v>
      </c>
      <c r="N109" s="7">
        <f>$B$109*$C$109</f>
        <v>2500</v>
      </c>
      <c r="O109" s="16">
        <f>L109*(1+$B$6)</f>
        <v>0</v>
      </c>
      <c r="P109" s="16">
        <f>N109*O109</f>
        <v>0</v>
      </c>
      <c r="Q109" s="7">
        <f>$B$109*$C$109</f>
        <v>2500</v>
      </c>
      <c r="R109" s="16">
        <f>O109*(1+$B$7)</f>
        <v>0</v>
      </c>
      <c r="S109" s="16">
        <f>Q109*R109</f>
        <v>0</v>
      </c>
      <c r="T109" s="7">
        <f>$B$109*$C$109*5</f>
        <v>12500</v>
      </c>
      <c r="U109" s="16">
        <f>G109+J109+M109+P109+S109</f>
        <v>0</v>
      </c>
    </row>
    <row r="110" spans="1:21" ht="75.599999999999994" thickBot="1" x14ac:dyDescent="0.35">
      <c r="A110" s="6" t="s">
        <v>149</v>
      </c>
      <c r="B110" s="7">
        <v>250</v>
      </c>
      <c r="C110" s="5">
        <v>1</v>
      </c>
      <c r="D110" s="7">
        <v>1250</v>
      </c>
      <c r="E110" s="7">
        <f>$B$110*$C$110</f>
        <v>250</v>
      </c>
      <c r="F110" s="16"/>
      <c r="G110" s="16">
        <f t="shared" ref="G110:G112" si="10">E110*F110</f>
        <v>0</v>
      </c>
      <c r="H110" s="7">
        <f>$B$110*$C$110</f>
        <v>250</v>
      </c>
      <c r="I110" s="16">
        <f>F110*(1+$B$4)</f>
        <v>0</v>
      </c>
      <c r="J110" s="16">
        <f t="shared" ref="J110:J112" si="11">H110*I110</f>
        <v>0</v>
      </c>
      <c r="K110" s="7">
        <f>$B$110*$C$110</f>
        <v>250</v>
      </c>
      <c r="L110" s="16">
        <f>I110*(1+$B$5)</f>
        <v>0</v>
      </c>
      <c r="M110" s="16">
        <f t="shared" ref="M110:M112" si="12">K110*L110</f>
        <v>0</v>
      </c>
      <c r="N110" s="7">
        <f>$B$110*$C$110</f>
        <v>250</v>
      </c>
      <c r="O110" s="16">
        <f>L110*(1+$B$6)</f>
        <v>0</v>
      </c>
      <c r="P110" s="16">
        <f t="shared" ref="P110:P112" si="13">N110*O110</f>
        <v>0</v>
      </c>
      <c r="Q110" s="7">
        <f>$B$110*$C$110</f>
        <v>250</v>
      </c>
      <c r="R110" s="16">
        <f>O110*(1+$B$7)</f>
        <v>0</v>
      </c>
      <c r="S110" s="16">
        <f t="shared" ref="S110:S112" si="14">Q110*R110</f>
        <v>0</v>
      </c>
      <c r="T110" s="7">
        <f>$B$110*$C$110*5</f>
        <v>1250</v>
      </c>
      <c r="U110" s="16">
        <f>G110+J110+M110+P110+S110</f>
        <v>0</v>
      </c>
    </row>
    <row r="111" spans="1:21" ht="60.6" thickBot="1" x14ac:dyDescent="0.35">
      <c r="A111" s="6" t="s">
        <v>153</v>
      </c>
      <c r="B111" s="7">
        <v>250</v>
      </c>
      <c r="C111" s="5">
        <v>1</v>
      </c>
      <c r="D111" s="7">
        <v>1250</v>
      </c>
      <c r="E111" s="7">
        <f>$B$111*$C$111</f>
        <v>250</v>
      </c>
      <c r="F111" s="16"/>
      <c r="G111" s="16">
        <f t="shared" si="10"/>
        <v>0</v>
      </c>
      <c r="H111" s="7">
        <f>$B$111*$C$111</f>
        <v>250</v>
      </c>
      <c r="I111" s="16">
        <f>F111*(1+$B$4)</f>
        <v>0</v>
      </c>
      <c r="J111" s="16">
        <f t="shared" si="11"/>
        <v>0</v>
      </c>
      <c r="K111" s="7">
        <f>$B$111*$C$111</f>
        <v>250</v>
      </c>
      <c r="L111" s="16">
        <f>I111*(1+$B$5)</f>
        <v>0</v>
      </c>
      <c r="M111" s="16">
        <f t="shared" si="12"/>
        <v>0</v>
      </c>
      <c r="N111" s="7">
        <f>$B$111*$C$111</f>
        <v>250</v>
      </c>
      <c r="O111" s="16">
        <f>L111*(1+$B$6)</f>
        <v>0</v>
      </c>
      <c r="P111" s="16">
        <f t="shared" si="13"/>
        <v>0</v>
      </c>
      <c r="Q111" s="7">
        <f>$B$111*$C$111</f>
        <v>250</v>
      </c>
      <c r="R111" s="16">
        <f>O111*(1+$B$7)</f>
        <v>0</v>
      </c>
      <c r="S111" s="16">
        <f t="shared" si="14"/>
        <v>0</v>
      </c>
      <c r="T111" s="7">
        <f>$B$111*$C$111*5</f>
        <v>1250</v>
      </c>
      <c r="U111" s="16">
        <f t="shared" ref="U111:U112" si="15">G111+J111+M111+P111+S111</f>
        <v>0</v>
      </c>
    </row>
    <row r="112" spans="1:21" ht="60.6" thickBot="1" x14ac:dyDescent="0.35">
      <c r="A112" s="6" t="s">
        <v>156</v>
      </c>
      <c r="B112" s="7">
        <v>250</v>
      </c>
      <c r="C112" s="5">
        <v>1</v>
      </c>
      <c r="D112" s="7">
        <v>1250</v>
      </c>
      <c r="E112" s="7">
        <f>$B$112*$C$112</f>
        <v>250</v>
      </c>
      <c r="F112" s="16"/>
      <c r="G112" s="16">
        <f t="shared" si="10"/>
        <v>0</v>
      </c>
      <c r="H112" s="7">
        <f>$B$112*$C$112</f>
        <v>250</v>
      </c>
      <c r="I112" s="16">
        <f>F112*(1+$B$4)</f>
        <v>0</v>
      </c>
      <c r="J112" s="16">
        <f t="shared" si="11"/>
        <v>0</v>
      </c>
      <c r="K112" s="7">
        <f>$B$112*$C$112</f>
        <v>250</v>
      </c>
      <c r="L112" s="16">
        <f>I112*(1+$B$5)</f>
        <v>0</v>
      </c>
      <c r="M112" s="16">
        <f t="shared" si="12"/>
        <v>0</v>
      </c>
      <c r="N112" s="7">
        <f>$B$112*$C$112</f>
        <v>250</v>
      </c>
      <c r="O112" s="16">
        <f>L112*(1+$B$6)</f>
        <v>0</v>
      </c>
      <c r="P112" s="16">
        <f t="shared" si="13"/>
        <v>0</v>
      </c>
      <c r="Q112" s="7">
        <f>$B$112*$C$112</f>
        <v>250</v>
      </c>
      <c r="R112" s="16">
        <f>O112*(1+$B$7)</f>
        <v>0</v>
      </c>
      <c r="S112" s="16">
        <f t="shared" si="14"/>
        <v>0</v>
      </c>
      <c r="T112" s="7">
        <f>$B$112*$C$112*5</f>
        <v>1250</v>
      </c>
      <c r="U112" s="16">
        <f t="shared" si="15"/>
        <v>0</v>
      </c>
    </row>
    <row r="113" spans="1:21" ht="16.2" thickBot="1" x14ac:dyDescent="0.35">
      <c r="A113" s="87" t="s">
        <v>160</v>
      </c>
      <c r="B113" s="88"/>
      <c r="C113" s="88"/>
      <c r="D113" s="88"/>
      <c r="E113" s="88"/>
      <c r="F113" s="88"/>
      <c r="G113" s="88"/>
      <c r="H113" s="88"/>
      <c r="I113" s="88"/>
      <c r="J113" s="88"/>
      <c r="K113" s="88"/>
      <c r="L113" s="88"/>
      <c r="M113" s="88"/>
      <c r="N113" s="88"/>
      <c r="O113" s="88"/>
      <c r="P113" s="88"/>
      <c r="Q113" s="88"/>
      <c r="R113" s="88"/>
      <c r="S113" s="88"/>
      <c r="T113" s="88"/>
      <c r="U113" s="89"/>
    </row>
    <row r="114" spans="1:21" ht="45" customHeight="1" x14ac:dyDescent="0.3">
      <c r="A114" s="59" t="s">
        <v>161</v>
      </c>
      <c r="B114" s="78">
        <v>343000</v>
      </c>
      <c r="C114" s="59">
        <v>3</v>
      </c>
      <c r="D114" s="59" t="s">
        <v>162</v>
      </c>
      <c r="E114" s="78">
        <f>$B$114*$C$114</f>
        <v>1029000</v>
      </c>
      <c r="F114" s="73"/>
      <c r="G114" s="82">
        <v>0</v>
      </c>
      <c r="H114" s="78">
        <f>$B$114*$C$114</f>
        <v>1029000</v>
      </c>
      <c r="I114" s="73">
        <f>F114*(1+$B$4)</f>
        <v>0</v>
      </c>
      <c r="J114" s="82">
        <f>H114*I114</f>
        <v>0</v>
      </c>
      <c r="K114" s="78">
        <f>$B$114*$C$114</f>
        <v>1029000</v>
      </c>
      <c r="L114" s="73">
        <f>I114*(1+$B$5)</f>
        <v>0</v>
      </c>
      <c r="M114" s="82">
        <f>K114*L114</f>
        <v>0</v>
      </c>
      <c r="N114" s="78">
        <f>$B$114*$C$114</f>
        <v>1029000</v>
      </c>
      <c r="O114" s="73">
        <f>L114*(1+$B$6)</f>
        <v>0</v>
      </c>
      <c r="P114" s="82">
        <f>N114*O114</f>
        <v>0</v>
      </c>
      <c r="Q114" s="78">
        <f>$B$114*$C$114</f>
        <v>1029000</v>
      </c>
      <c r="R114" s="73">
        <f>O114*(1+$B$7)</f>
        <v>0</v>
      </c>
      <c r="S114" s="82">
        <f>Q114*R114</f>
        <v>0</v>
      </c>
      <c r="T114" s="78">
        <f>$B$114*$C$114*5</f>
        <v>5145000</v>
      </c>
      <c r="U114" s="82">
        <f>G114+J114+M114+P114+S114</f>
        <v>0</v>
      </c>
    </row>
    <row r="115" spans="1:21" ht="15" customHeight="1" thickBot="1" x14ac:dyDescent="0.35">
      <c r="A115" s="61"/>
      <c r="B115" s="80"/>
      <c r="C115" s="61"/>
      <c r="D115" s="61"/>
      <c r="E115" s="80"/>
      <c r="F115" s="74"/>
      <c r="G115" s="84"/>
      <c r="H115" s="80"/>
      <c r="I115" s="74"/>
      <c r="J115" s="84"/>
      <c r="K115" s="80"/>
      <c r="L115" s="74"/>
      <c r="M115" s="84"/>
      <c r="N115" s="80"/>
      <c r="O115" s="74"/>
      <c r="P115" s="84"/>
      <c r="Q115" s="80"/>
      <c r="R115" s="74"/>
      <c r="S115" s="84"/>
      <c r="T115" s="80"/>
      <c r="U115" s="84"/>
    </row>
    <row r="116" spans="1:21" ht="120" customHeight="1" x14ac:dyDescent="0.3">
      <c r="A116" s="59" t="s">
        <v>164</v>
      </c>
      <c r="B116" s="78">
        <v>5000</v>
      </c>
      <c r="C116" s="59">
        <v>1</v>
      </c>
      <c r="D116" s="59" t="s">
        <v>234</v>
      </c>
      <c r="E116" s="78">
        <f>$B$116*$C$116</f>
        <v>5000</v>
      </c>
      <c r="F116" s="73"/>
      <c r="G116" s="82">
        <f>E116*F116</f>
        <v>0</v>
      </c>
      <c r="H116" s="78">
        <f>$B$116*$C$116</f>
        <v>5000</v>
      </c>
      <c r="I116" s="73">
        <f>F116*(1+$B$4)</f>
        <v>0</v>
      </c>
      <c r="J116" s="82">
        <f>H116*I116</f>
        <v>0</v>
      </c>
      <c r="K116" s="78">
        <f>$B$116*$C$116</f>
        <v>5000</v>
      </c>
      <c r="L116" s="73">
        <f>I116*(1+$B$5)</f>
        <v>0</v>
      </c>
      <c r="M116" s="82">
        <f>K116*L116</f>
        <v>0</v>
      </c>
      <c r="N116" s="78">
        <f>$B$116*$C$116</f>
        <v>5000</v>
      </c>
      <c r="O116" s="73">
        <f>L116*(1+$B$6)</f>
        <v>0</v>
      </c>
      <c r="P116" s="82">
        <f>N116*O116</f>
        <v>0</v>
      </c>
      <c r="Q116" s="78">
        <f>$B$116*$C$116</f>
        <v>5000</v>
      </c>
      <c r="R116" s="73">
        <f>O116*(1+$B$7)</f>
        <v>0</v>
      </c>
      <c r="S116" s="82">
        <f>Q116*R116</f>
        <v>0</v>
      </c>
      <c r="T116" s="78">
        <f>$B$116*$C$116*5</f>
        <v>25000</v>
      </c>
      <c r="U116" s="82">
        <f>G116+J116+M116+P116+S116</f>
        <v>0</v>
      </c>
    </row>
    <row r="117" spans="1:21" ht="14.4" customHeight="1" x14ac:dyDescent="0.3">
      <c r="A117" s="60"/>
      <c r="B117" s="79"/>
      <c r="C117" s="60"/>
      <c r="D117" s="60"/>
      <c r="E117" s="79"/>
      <c r="F117" s="75"/>
      <c r="G117" s="83"/>
      <c r="H117" s="79"/>
      <c r="I117" s="75"/>
      <c r="J117" s="83"/>
      <c r="K117" s="79"/>
      <c r="L117" s="75"/>
      <c r="M117" s="83"/>
      <c r="N117" s="79"/>
      <c r="O117" s="75"/>
      <c r="P117" s="83"/>
      <c r="Q117" s="79"/>
      <c r="R117" s="75"/>
      <c r="S117" s="83"/>
      <c r="T117" s="79"/>
      <c r="U117" s="83"/>
    </row>
    <row r="118" spans="1:21" ht="15" customHeight="1" thickBot="1" x14ac:dyDescent="0.35">
      <c r="A118" s="61"/>
      <c r="B118" s="80"/>
      <c r="C118" s="61"/>
      <c r="D118" s="61"/>
      <c r="E118" s="80"/>
      <c r="F118" s="74"/>
      <c r="G118" s="84"/>
      <c r="H118" s="80"/>
      <c r="I118" s="74"/>
      <c r="J118" s="84"/>
      <c r="K118" s="80"/>
      <c r="L118" s="74"/>
      <c r="M118" s="84"/>
      <c r="N118" s="80"/>
      <c r="O118" s="74"/>
      <c r="P118" s="84"/>
      <c r="Q118" s="80"/>
      <c r="R118" s="74"/>
      <c r="S118" s="84"/>
      <c r="T118" s="80"/>
      <c r="U118" s="84"/>
    </row>
    <row r="119" spans="1:21" ht="150" customHeight="1" x14ac:dyDescent="0.3">
      <c r="A119" s="59" t="s">
        <v>166</v>
      </c>
      <c r="B119" s="78">
        <v>5000</v>
      </c>
      <c r="C119" s="59">
        <v>1</v>
      </c>
      <c r="D119" s="78">
        <v>25000</v>
      </c>
      <c r="E119" s="78">
        <f>$B$119*$C$119</f>
        <v>5000</v>
      </c>
      <c r="F119" s="73"/>
      <c r="G119" s="82">
        <f>E119*F119</f>
        <v>0</v>
      </c>
      <c r="H119" s="78">
        <f>$B$119*$C$119</f>
        <v>5000</v>
      </c>
      <c r="I119" s="73">
        <f>F119*(1+$B$4)</f>
        <v>0</v>
      </c>
      <c r="J119" s="82">
        <f>H119*I119</f>
        <v>0</v>
      </c>
      <c r="K119" s="78">
        <f>$B$119*$C$119</f>
        <v>5000</v>
      </c>
      <c r="L119" s="73">
        <f>I119*(1+$B$5)</f>
        <v>0</v>
      </c>
      <c r="M119" s="82">
        <f>K119*L119</f>
        <v>0</v>
      </c>
      <c r="N119" s="78">
        <f>$B$119*$C$119</f>
        <v>5000</v>
      </c>
      <c r="O119" s="73">
        <f>L119*(1+$B$6)</f>
        <v>0</v>
      </c>
      <c r="P119" s="82">
        <f>N119*O119</f>
        <v>0</v>
      </c>
      <c r="Q119" s="78">
        <f>$B$119*$C$119</f>
        <v>5000</v>
      </c>
      <c r="R119" s="73">
        <f>O119*(1+$B$7)</f>
        <v>0</v>
      </c>
      <c r="S119" s="82">
        <f>Q119*R119</f>
        <v>0</v>
      </c>
      <c r="T119" s="78">
        <f>$B$119*$C$119*5</f>
        <v>25000</v>
      </c>
      <c r="U119" s="82">
        <f>G119+J119+M119+P119+S119</f>
        <v>0</v>
      </c>
    </row>
    <row r="120" spans="1:21" ht="14.4" customHeight="1" x14ac:dyDescent="0.3">
      <c r="A120" s="60"/>
      <c r="B120" s="79"/>
      <c r="C120" s="60"/>
      <c r="D120" s="60"/>
      <c r="E120" s="79"/>
      <c r="F120" s="75"/>
      <c r="G120" s="83"/>
      <c r="H120" s="79"/>
      <c r="I120" s="75"/>
      <c r="J120" s="83"/>
      <c r="K120" s="79"/>
      <c r="L120" s="75"/>
      <c r="M120" s="83"/>
      <c r="N120" s="79"/>
      <c r="O120" s="75"/>
      <c r="P120" s="83"/>
      <c r="Q120" s="79"/>
      <c r="R120" s="75"/>
      <c r="S120" s="83"/>
      <c r="T120" s="79"/>
      <c r="U120" s="83"/>
    </row>
    <row r="121" spans="1:21" ht="15" customHeight="1" thickBot="1" x14ac:dyDescent="0.35">
      <c r="A121" s="61"/>
      <c r="B121" s="80"/>
      <c r="C121" s="61"/>
      <c r="D121" s="61"/>
      <c r="E121" s="80"/>
      <c r="F121" s="74"/>
      <c r="G121" s="84"/>
      <c r="H121" s="80"/>
      <c r="I121" s="74"/>
      <c r="J121" s="84"/>
      <c r="K121" s="80"/>
      <c r="L121" s="74"/>
      <c r="M121" s="84"/>
      <c r="N121" s="80"/>
      <c r="O121" s="74"/>
      <c r="P121" s="84"/>
      <c r="Q121" s="80"/>
      <c r="R121" s="74"/>
      <c r="S121" s="84"/>
      <c r="T121" s="80"/>
      <c r="U121" s="84"/>
    </row>
    <row r="122" spans="1:21" ht="45" customHeight="1" x14ac:dyDescent="0.3">
      <c r="A122" s="59" t="s">
        <v>168</v>
      </c>
      <c r="B122" s="78">
        <v>2000</v>
      </c>
      <c r="C122" s="59">
        <v>1</v>
      </c>
      <c r="D122" s="78">
        <v>10000</v>
      </c>
      <c r="E122" s="76">
        <f>$B$122*$C$122</f>
        <v>2000</v>
      </c>
      <c r="F122" s="73"/>
      <c r="G122" s="82">
        <f>E122*F122</f>
        <v>0</v>
      </c>
      <c r="H122" s="76">
        <f>$B$122*$C$122</f>
        <v>2000</v>
      </c>
      <c r="I122" s="73">
        <f>F122*(1+$B$4)</f>
        <v>0</v>
      </c>
      <c r="J122" s="82">
        <f>H122*I122</f>
        <v>0</v>
      </c>
      <c r="K122" s="76">
        <f>$B$122*$C$122</f>
        <v>2000</v>
      </c>
      <c r="L122" s="73">
        <f>I122*(1+$B$5)</f>
        <v>0</v>
      </c>
      <c r="M122" s="82">
        <f>K122*L122</f>
        <v>0</v>
      </c>
      <c r="N122" s="76">
        <f>$B$122*$C$122</f>
        <v>2000</v>
      </c>
      <c r="O122" s="73">
        <f>L122*(1+$B$6)</f>
        <v>0</v>
      </c>
      <c r="P122" s="82">
        <f>N122*O122</f>
        <v>0</v>
      </c>
      <c r="Q122" s="76">
        <f>$B$122*$C$122</f>
        <v>2000</v>
      </c>
      <c r="R122" s="73">
        <f>O122*(1+$B$7)</f>
        <v>0</v>
      </c>
      <c r="S122" s="82">
        <f>Q122*R122</f>
        <v>0</v>
      </c>
      <c r="T122" s="76">
        <f>$B$122*$C$122*5</f>
        <v>10000</v>
      </c>
      <c r="U122" s="82">
        <f>G122+J122+M122+P122+S122</f>
        <v>0</v>
      </c>
    </row>
    <row r="123" spans="1:21" ht="15" customHeight="1" thickBot="1" x14ac:dyDescent="0.35">
      <c r="A123" s="61"/>
      <c r="B123" s="80"/>
      <c r="C123" s="61"/>
      <c r="D123" s="61"/>
      <c r="E123" s="77"/>
      <c r="F123" s="74"/>
      <c r="G123" s="84"/>
      <c r="H123" s="77"/>
      <c r="I123" s="74"/>
      <c r="J123" s="84"/>
      <c r="K123" s="77"/>
      <c r="L123" s="74"/>
      <c r="M123" s="84"/>
      <c r="N123" s="77"/>
      <c r="O123" s="74"/>
      <c r="P123" s="84"/>
      <c r="Q123" s="77"/>
      <c r="R123" s="74"/>
      <c r="S123" s="84"/>
      <c r="T123" s="77"/>
      <c r="U123" s="84"/>
    </row>
    <row r="124" spans="1:21" ht="45" customHeight="1" x14ac:dyDescent="0.3">
      <c r="A124" s="59" t="s">
        <v>207</v>
      </c>
      <c r="B124" s="78">
        <v>5</v>
      </c>
      <c r="C124" s="59">
        <v>1</v>
      </c>
      <c r="D124" s="59">
        <v>25</v>
      </c>
      <c r="E124" s="76">
        <f>$B$124*$C$124</f>
        <v>5</v>
      </c>
      <c r="F124" s="73"/>
      <c r="G124" s="82">
        <f>E124*F124</f>
        <v>0</v>
      </c>
      <c r="H124" s="76">
        <f>$B$124*$C$124</f>
        <v>5</v>
      </c>
      <c r="I124" s="73">
        <f>F124*(1+$B$4)</f>
        <v>0</v>
      </c>
      <c r="J124" s="82">
        <f>H124*I124</f>
        <v>0</v>
      </c>
      <c r="K124" s="76">
        <f>$B$124*$C$124</f>
        <v>5</v>
      </c>
      <c r="L124" s="73">
        <f>I124*(1+$B$5)</f>
        <v>0</v>
      </c>
      <c r="M124" s="82">
        <f>K124*L124</f>
        <v>0</v>
      </c>
      <c r="N124" s="76">
        <f>$B$124*$C$124</f>
        <v>5</v>
      </c>
      <c r="O124" s="73">
        <f>L124*(1+$B$6)</f>
        <v>0</v>
      </c>
      <c r="P124" s="82">
        <f>N124*O124</f>
        <v>0</v>
      </c>
      <c r="Q124" s="76">
        <f>$B$124*$C$124</f>
        <v>5</v>
      </c>
      <c r="R124" s="73">
        <f>O124*(1+$B$7)</f>
        <v>0</v>
      </c>
      <c r="S124" s="82">
        <f>Q124*R124</f>
        <v>0</v>
      </c>
      <c r="T124" s="76">
        <f>$B$124*$C$124*5</f>
        <v>25</v>
      </c>
      <c r="U124" s="82">
        <f>G124+J124+M124+P124+S124</f>
        <v>0</v>
      </c>
    </row>
    <row r="125" spans="1:21" ht="15" customHeight="1" thickBot="1" x14ac:dyDescent="0.35">
      <c r="A125" s="61"/>
      <c r="B125" s="80"/>
      <c r="C125" s="61"/>
      <c r="D125" s="61"/>
      <c r="E125" s="77"/>
      <c r="F125" s="74"/>
      <c r="G125" s="84"/>
      <c r="H125" s="77"/>
      <c r="I125" s="74"/>
      <c r="J125" s="84"/>
      <c r="K125" s="77"/>
      <c r="L125" s="74"/>
      <c r="M125" s="84"/>
      <c r="N125" s="77"/>
      <c r="O125" s="74"/>
      <c r="P125" s="84"/>
      <c r="Q125" s="77"/>
      <c r="R125" s="74"/>
      <c r="S125" s="84"/>
      <c r="T125" s="77"/>
      <c r="U125" s="84"/>
    </row>
    <row r="126" spans="1:21" s="46" customFormat="1" ht="23.4" thickBot="1" x14ac:dyDescent="0.45">
      <c r="A126" s="71" t="s">
        <v>235</v>
      </c>
      <c r="B126" s="71"/>
      <c r="C126" s="71"/>
      <c r="D126" s="47"/>
      <c r="E126" s="48"/>
      <c r="F126" s="49"/>
      <c r="G126" s="49">
        <f>SUM(G13:G124)</f>
        <v>0</v>
      </c>
      <c r="H126" s="48"/>
      <c r="I126" s="49"/>
      <c r="J126" s="49">
        <f>SUM(J13:J124)</f>
        <v>0</v>
      </c>
      <c r="K126" s="48"/>
      <c r="L126" s="49"/>
      <c r="M126" s="49">
        <f>SUM(M13:M124)</f>
        <v>0</v>
      </c>
      <c r="N126" s="48"/>
      <c r="O126" s="49"/>
      <c r="P126" s="49">
        <f>SUM(P13:P124)</f>
        <v>0</v>
      </c>
      <c r="Q126" s="48"/>
      <c r="R126" s="49"/>
      <c r="S126" s="49">
        <f>SUM(S13:S124)</f>
        <v>0</v>
      </c>
      <c r="T126" s="48"/>
      <c r="U126" s="49">
        <f>SUM(U13:U124)</f>
        <v>0</v>
      </c>
    </row>
  </sheetData>
  <sheetProtection algorithmName="SHA-512" hashValue="0HY6kaOFrRaHsSc+DIP63E8Q7SRuVfvYWI2wX+Rjg6hZpGbiTgfsKk9VJnRyWgNlJE6WaAal5O3ydymqMblkag==" saltValue="3p/456d4pykkNCbb5DdW9g==" spinCount="100000" sheet="1"/>
  <protectedRanges>
    <protectedRange sqref="F13:F28 F30:F39 F41:F43 F45:F50 F52:F54 F56:F60 F62:F87 F89:F100 F102:F105 F107:F112 F114:F125" name="Unit Price Year 1"/>
    <protectedRange sqref="B4:B7" name="Escalation Factors"/>
  </protectedRanges>
  <mergeCells count="739">
    <mergeCell ref="A16:A17"/>
    <mergeCell ref="B16:B17"/>
    <mergeCell ref="C16:C17"/>
    <mergeCell ref="D16:D17"/>
    <mergeCell ref="E16:E17"/>
    <mergeCell ref="G16:G17"/>
    <mergeCell ref="H16:H17"/>
    <mergeCell ref="J16:J17"/>
    <mergeCell ref="B9:D9"/>
    <mergeCell ref="A13:A15"/>
    <mergeCell ref="B13:B15"/>
    <mergeCell ref="C13:C15"/>
    <mergeCell ref="D13:D15"/>
    <mergeCell ref="E13:E15"/>
    <mergeCell ref="G13:G15"/>
    <mergeCell ref="H13:H15"/>
    <mergeCell ref="A12:U12"/>
    <mergeCell ref="H10:J10"/>
    <mergeCell ref="K10:M10"/>
    <mergeCell ref="K13:K15"/>
    <mergeCell ref="M13:M15"/>
    <mergeCell ref="K16:K17"/>
    <mergeCell ref="M16:M17"/>
    <mergeCell ref="J13:J15"/>
    <mergeCell ref="A20:A23"/>
    <mergeCell ref="B20:B23"/>
    <mergeCell ref="C20:C23"/>
    <mergeCell ref="D20:D23"/>
    <mergeCell ref="E20:E23"/>
    <mergeCell ref="G20:G23"/>
    <mergeCell ref="H20:H23"/>
    <mergeCell ref="J20:J23"/>
    <mergeCell ref="A18:A19"/>
    <mergeCell ref="B18:B19"/>
    <mergeCell ref="C18:C19"/>
    <mergeCell ref="D18:D19"/>
    <mergeCell ref="G18:G19"/>
    <mergeCell ref="E18:E19"/>
    <mergeCell ref="H18:H19"/>
    <mergeCell ref="J18:J19"/>
    <mergeCell ref="A27:A28"/>
    <mergeCell ref="B27:B28"/>
    <mergeCell ref="C27:C28"/>
    <mergeCell ref="D27:D28"/>
    <mergeCell ref="E27:E28"/>
    <mergeCell ref="G27:G28"/>
    <mergeCell ref="H27:H28"/>
    <mergeCell ref="J27:J28"/>
    <mergeCell ref="A24:A25"/>
    <mergeCell ref="B24:B25"/>
    <mergeCell ref="C24:C25"/>
    <mergeCell ref="D24:D25"/>
    <mergeCell ref="G24:G25"/>
    <mergeCell ref="E24:E25"/>
    <mergeCell ref="H24:H25"/>
    <mergeCell ref="J24:J25"/>
    <mergeCell ref="A31:A32"/>
    <mergeCell ref="B31:B32"/>
    <mergeCell ref="C31:C32"/>
    <mergeCell ref="D31:D32"/>
    <mergeCell ref="E31:E32"/>
    <mergeCell ref="G31:G32"/>
    <mergeCell ref="H31:H32"/>
    <mergeCell ref="J31:J32"/>
    <mergeCell ref="F31:F32"/>
    <mergeCell ref="A42:A43"/>
    <mergeCell ref="B42:B43"/>
    <mergeCell ref="C42:C43"/>
    <mergeCell ref="D42:D43"/>
    <mergeCell ref="E42:E43"/>
    <mergeCell ref="G42:G43"/>
    <mergeCell ref="H42:H43"/>
    <mergeCell ref="J42:J43"/>
    <mergeCell ref="H35:H36"/>
    <mergeCell ref="J35:J36"/>
    <mergeCell ref="A37:A39"/>
    <mergeCell ref="B37:B39"/>
    <mergeCell ref="C37:C39"/>
    <mergeCell ref="D37:D39"/>
    <mergeCell ref="E37:E39"/>
    <mergeCell ref="G37:G39"/>
    <mergeCell ref="H37:H39"/>
    <mergeCell ref="J37:J39"/>
    <mergeCell ref="A35:A36"/>
    <mergeCell ref="B35:B36"/>
    <mergeCell ref="C35:C36"/>
    <mergeCell ref="D35:D36"/>
    <mergeCell ref="A40:U40"/>
    <mergeCell ref="K37:K39"/>
    <mergeCell ref="F53:F54"/>
    <mergeCell ref="A47:A49"/>
    <mergeCell ref="B47:B49"/>
    <mergeCell ref="C47:C49"/>
    <mergeCell ref="D47:D49"/>
    <mergeCell ref="E47:E49"/>
    <mergeCell ref="G47:G49"/>
    <mergeCell ref="H47:H49"/>
    <mergeCell ref="J47:J49"/>
    <mergeCell ref="A51:U51"/>
    <mergeCell ref="A53:A54"/>
    <mergeCell ref="B53:B54"/>
    <mergeCell ref="C53:C54"/>
    <mergeCell ref="K53:K54"/>
    <mergeCell ref="M53:M54"/>
    <mergeCell ref="L53:L54"/>
    <mergeCell ref="N53:N54"/>
    <mergeCell ref="P53:P54"/>
    <mergeCell ref="O53:O54"/>
    <mergeCell ref="H62:H64"/>
    <mergeCell ref="J62:J64"/>
    <mergeCell ref="F62:F64"/>
    <mergeCell ref="A58:A60"/>
    <mergeCell ref="B58:B60"/>
    <mergeCell ref="C58:C60"/>
    <mergeCell ref="D58:D60"/>
    <mergeCell ref="E58:E60"/>
    <mergeCell ref="G58:G60"/>
    <mergeCell ref="H58:H60"/>
    <mergeCell ref="J58:J60"/>
    <mergeCell ref="F58:F60"/>
    <mergeCell ref="A61:U61"/>
    <mergeCell ref="D62:D64"/>
    <mergeCell ref="E62:E64"/>
    <mergeCell ref="G62:G64"/>
    <mergeCell ref="K58:K60"/>
    <mergeCell ref="M58:M60"/>
    <mergeCell ref="K62:K64"/>
    <mergeCell ref="M62:M64"/>
    <mergeCell ref="L58:L60"/>
    <mergeCell ref="L62:L64"/>
    <mergeCell ref="S58:S60"/>
    <mergeCell ref="R58:R60"/>
    <mergeCell ref="H65:H66"/>
    <mergeCell ref="J65:J66"/>
    <mergeCell ref="A67:A68"/>
    <mergeCell ref="B67:B68"/>
    <mergeCell ref="C67:C68"/>
    <mergeCell ref="D67:D68"/>
    <mergeCell ref="E67:E68"/>
    <mergeCell ref="G67:G68"/>
    <mergeCell ref="H67:H68"/>
    <mergeCell ref="J67:J68"/>
    <mergeCell ref="A65:A66"/>
    <mergeCell ref="B65:B66"/>
    <mergeCell ref="C65:C66"/>
    <mergeCell ref="D65:D66"/>
    <mergeCell ref="H69:H70"/>
    <mergeCell ref="J69:J70"/>
    <mergeCell ref="A71:A73"/>
    <mergeCell ref="B71:B73"/>
    <mergeCell ref="C71:C73"/>
    <mergeCell ref="D71:D73"/>
    <mergeCell ref="E71:E73"/>
    <mergeCell ref="G71:G73"/>
    <mergeCell ref="H71:H73"/>
    <mergeCell ref="J71:J73"/>
    <mergeCell ref="A69:A70"/>
    <mergeCell ref="B69:B70"/>
    <mergeCell ref="C69:C70"/>
    <mergeCell ref="D69:D70"/>
    <mergeCell ref="H74:H75"/>
    <mergeCell ref="J74:J75"/>
    <mergeCell ref="A76:A78"/>
    <mergeCell ref="B76:B78"/>
    <mergeCell ref="C76:C78"/>
    <mergeCell ref="D76:D78"/>
    <mergeCell ref="E76:E78"/>
    <mergeCell ref="G76:G78"/>
    <mergeCell ref="H76:H78"/>
    <mergeCell ref="J76:J78"/>
    <mergeCell ref="A74:A75"/>
    <mergeCell ref="B74:B75"/>
    <mergeCell ref="C74:C75"/>
    <mergeCell ref="D74:D75"/>
    <mergeCell ref="G74:G75"/>
    <mergeCell ref="E74:E75"/>
    <mergeCell ref="H79:H81"/>
    <mergeCell ref="J79:J81"/>
    <mergeCell ref="A82:A83"/>
    <mergeCell ref="B82:B83"/>
    <mergeCell ref="C82:C83"/>
    <mergeCell ref="D82:D83"/>
    <mergeCell ref="E82:E83"/>
    <mergeCell ref="G82:G83"/>
    <mergeCell ref="H82:H83"/>
    <mergeCell ref="J82:J83"/>
    <mergeCell ref="A79:A81"/>
    <mergeCell ref="B79:B81"/>
    <mergeCell ref="C79:C81"/>
    <mergeCell ref="D79:D81"/>
    <mergeCell ref="G79:G81"/>
    <mergeCell ref="E79:E81"/>
    <mergeCell ref="F79:F81"/>
    <mergeCell ref="F82:F83"/>
    <mergeCell ref="A89:A91"/>
    <mergeCell ref="B89:B91"/>
    <mergeCell ref="C89:C91"/>
    <mergeCell ref="D89:D91"/>
    <mergeCell ref="E89:E91"/>
    <mergeCell ref="G89:G91"/>
    <mergeCell ref="H89:H91"/>
    <mergeCell ref="J89:J91"/>
    <mergeCell ref="H84:H85"/>
    <mergeCell ref="J84:J85"/>
    <mergeCell ref="A86:A87"/>
    <mergeCell ref="B86:B87"/>
    <mergeCell ref="C86:C87"/>
    <mergeCell ref="D86:D87"/>
    <mergeCell ref="E86:E87"/>
    <mergeCell ref="G86:G87"/>
    <mergeCell ref="H86:H87"/>
    <mergeCell ref="J86:J87"/>
    <mergeCell ref="A84:A85"/>
    <mergeCell ref="B84:B85"/>
    <mergeCell ref="C84:C85"/>
    <mergeCell ref="D84:D85"/>
    <mergeCell ref="A88:U88"/>
    <mergeCell ref="E84:E85"/>
    <mergeCell ref="A104:A105"/>
    <mergeCell ref="B104:B105"/>
    <mergeCell ref="C104:C105"/>
    <mergeCell ref="D104:D105"/>
    <mergeCell ref="E104:E105"/>
    <mergeCell ref="G104:G105"/>
    <mergeCell ref="H104:H105"/>
    <mergeCell ref="J104:J105"/>
    <mergeCell ref="H93:H96"/>
    <mergeCell ref="J93:J96"/>
    <mergeCell ref="A97:A100"/>
    <mergeCell ref="B97:B100"/>
    <mergeCell ref="C97:C100"/>
    <mergeCell ref="D97:D100"/>
    <mergeCell ref="E97:E100"/>
    <mergeCell ref="G97:G100"/>
    <mergeCell ref="H97:H100"/>
    <mergeCell ref="J97:J100"/>
    <mergeCell ref="A93:A96"/>
    <mergeCell ref="B93:B96"/>
    <mergeCell ref="C93:C96"/>
    <mergeCell ref="D93:D96"/>
    <mergeCell ref="A101:U101"/>
    <mergeCell ref="G93:G96"/>
    <mergeCell ref="A114:A115"/>
    <mergeCell ref="B114:B115"/>
    <mergeCell ref="C114:C115"/>
    <mergeCell ref="D114:D115"/>
    <mergeCell ref="E114:E115"/>
    <mergeCell ref="G114:G115"/>
    <mergeCell ref="H114:H115"/>
    <mergeCell ref="J114:J115"/>
    <mergeCell ref="A107:A108"/>
    <mergeCell ref="B107:B108"/>
    <mergeCell ref="C107:C108"/>
    <mergeCell ref="D107:D108"/>
    <mergeCell ref="E107:E108"/>
    <mergeCell ref="G107:G108"/>
    <mergeCell ref="H107:H108"/>
    <mergeCell ref="J107:J108"/>
    <mergeCell ref="A113:U113"/>
    <mergeCell ref="M107:M108"/>
    <mergeCell ref="R114:R115"/>
    <mergeCell ref="R107:R108"/>
    <mergeCell ref="H116:H118"/>
    <mergeCell ref="J116:J118"/>
    <mergeCell ref="A119:A121"/>
    <mergeCell ref="B119:B121"/>
    <mergeCell ref="C119:C121"/>
    <mergeCell ref="D119:D121"/>
    <mergeCell ref="E119:E121"/>
    <mergeCell ref="G119:G121"/>
    <mergeCell ref="H119:H121"/>
    <mergeCell ref="J119:J121"/>
    <mergeCell ref="A116:A118"/>
    <mergeCell ref="B116:B118"/>
    <mergeCell ref="C116:C118"/>
    <mergeCell ref="D116:D118"/>
    <mergeCell ref="G116:G118"/>
    <mergeCell ref="E116:E118"/>
    <mergeCell ref="J122:J123"/>
    <mergeCell ref="A124:A125"/>
    <mergeCell ref="B124:B125"/>
    <mergeCell ref="C124:C125"/>
    <mergeCell ref="D124:D125"/>
    <mergeCell ref="E124:E125"/>
    <mergeCell ref="G124:G125"/>
    <mergeCell ref="H124:H125"/>
    <mergeCell ref="J124:J125"/>
    <mergeCell ref="A122:A123"/>
    <mergeCell ref="B122:B123"/>
    <mergeCell ref="C122:C123"/>
    <mergeCell ref="D122:D123"/>
    <mergeCell ref="G122:G123"/>
    <mergeCell ref="E122:E123"/>
    <mergeCell ref="F122:F123"/>
    <mergeCell ref="F124:F125"/>
    <mergeCell ref="H122:H123"/>
    <mergeCell ref="I122:I123"/>
    <mergeCell ref="I124:I125"/>
    <mergeCell ref="E93:E96"/>
    <mergeCell ref="F107:F108"/>
    <mergeCell ref="F114:F115"/>
    <mergeCell ref="F116:F118"/>
    <mergeCell ref="F119:F121"/>
    <mergeCell ref="A106:U106"/>
    <mergeCell ref="A10:A11"/>
    <mergeCell ref="B10:B11"/>
    <mergeCell ref="C10:C11"/>
    <mergeCell ref="D10:D11"/>
    <mergeCell ref="E10:G10"/>
    <mergeCell ref="G69:G70"/>
    <mergeCell ref="E69:E70"/>
    <mergeCell ref="G65:G66"/>
    <mergeCell ref="E65:E66"/>
    <mergeCell ref="G35:G36"/>
    <mergeCell ref="E35:E36"/>
    <mergeCell ref="F35:F36"/>
    <mergeCell ref="F37:F39"/>
    <mergeCell ref="F42:F43"/>
    <mergeCell ref="F47:F49"/>
    <mergeCell ref="A62:A64"/>
    <mergeCell ref="B62:B64"/>
    <mergeCell ref="C62:C64"/>
    <mergeCell ref="K27:K28"/>
    <mergeCell ref="M27:M28"/>
    <mergeCell ref="K31:K32"/>
    <mergeCell ref="M31:M32"/>
    <mergeCell ref="K35:K36"/>
    <mergeCell ref="M35:M36"/>
    <mergeCell ref="K18:K19"/>
    <mergeCell ref="M18:M19"/>
    <mergeCell ref="K20:K23"/>
    <mergeCell ref="M20:M23"/>
    <mergeCell ref="K24:K25"/>
    <mergeCell ref="M24:M25"/>
    <mergeCell ref="P31:P32"/>
    <mergeCell ref="N35:N36"/>
    <mergeCell ref="P35:P36"/>
    <mergeCell ref="P18:P19"/>
    <mergeCell ref="N20:N23"/>
    <mergeCell ref="P20:P23"/>
    <mergeCell ref="N24:N25"/>
    <mergeCell ref="P24:P25"/>
    <mergeCell ref="N27:N28"/>
    <mergeCell ref="P27:P28"/>
    <mergeCell ref="Q58:Q60"/>
    <mergeCell ref="M37:M39"/>
    <mergeCell ref="K42:K43"/>
    <mergeCell ref="M42:M43"/>
    <mergeCell ref="K47:K49"/>
    <mergeCell ref="M47:M49"/>
    <mergeCell ref="L37:L39"/>
    <mergeCell ref="L42:L43"/>
    <mergeCell ref="L47:L49"/>
    <mergeCell ref="A44:U44"/>
    <mergeCell ref="N37:N39"/>
    <mergeCell ref="P37:P39"/>
    <mergeCell ref="O37:O39"/>
    <mergeCell ref="N42:N43"/>
    <mergeCell ref="P42:P43"/>
    <mergeCell ref="N47:N49"/>
    <mergeCell ref="P47:P49"/>
    <mergeCell ref="O42:O43"/>
    <mergeCell ref="O47:O49"/>
    <mergeCell ref="D53:D54"/>
    <mergeCell ref="E53:E54"/>
    <mergeCell ref="G53:G54"/>
    <mergeCell ref="H53:H54"/>
    <mergeCell ref="J53:J54"/>
    <mergeCell ref="P62:P64"/>
    <mergeCell ref="N65:N66"/>
    <mergeCell ref="P65:P66"/>
    <mergeCell ref="O58:O60"/>
    <mergeCell ref="O62:O64"/>
    <mergeCell ref="O65:O66"/>
    <mergeCell ref="N67:N68"/>
    <mergeCell ref="P67:P68"/>
    <mergeCell ref="N69:N70"/>
    <mergeCell ref="P69:P70"/>
    <mergeCell ref="K71:K73"/>
    <mergeCell ref="M71:M73"/>
    <mergeCell ref="K74:K75"/>
    <mergeCell ref="M74:M75"/>
    <mergeCell ref="K76:K78"/>
    <mergeCell ref="M76:M78"/>
    <mergeCell ref="L71:L73"/>
    <mergeCell ref="L74:L75"/>
    <mergeCell ref="L76:L78"/>
    <mergeCell ref="K122:K123"/>
    <mergeCell ref="M122:M123"/>
    <mergeCell ref="K124:K125"/>
    <mergeCell ref="M124:M125"/>
    <mergeCell ref="N10:P10"/>
    <mergeCell ref="N13:N15"/>
    <mergeCell ref="P13:P15"/>
    <mergeCell ref="N16:N17"/>
    <mergeCell ref="P16:P17"/>
    <mergeCell ref="N18:N19"/>
    <mergeCell ref="K114:K115"/>
    <mergeCell ref="M114:M115"/>
    <mergeCell ref="K116:K118"/>
    <mergeCell ref="M116:M118"/>
    <mergeCell ref="K119:K121"/>
    <mergeCell ref="M119:M121"/>
    <mergeCell ref="L114:L115"/>
    <mergeCell ref="L116:L118"/>
    <mergeCell ref="L119:L121"/>
    <mergeCell ref="K97:K100"/>
    <mergeCell ref="M97:M100"/>
    <mergeCell ref="K104:K105"/>
    <mergeCell ref="M104:M105"/>
    <mergeCell ref="K107:K108"/>
    <mergeCell ref="N71:N73"/>
    <mergeCell ref="P71:P73"/>
    <mergeCell ref="O67:O68"/>
    <mergeCell ref="O69:O70"/>
    <mergeCell ref="O71:O73"/>
    <mergeCell ref="N74:N75"/>
    <mergeCell ref="P74:P75"/>
    <mergeCell ref="N76:N78"/>
    <mergeCell ref="P76:P78"/>
    <mergeCell ref="P79:P81"/>
    <mergeCell ref="O74:O75"/>
    <mergeCell ref="O76:O78"/>
    <mergeCell ref="O79:O81"/>
    <mergeCell ref="N93:N96"/>
    <mergeCell ref="P93:P96"/>
    <mergeCell ref="N97:N100"/>
    <mergeCell ref="P97:P100"/>
    <mergeCell ref="O89:O91"/>
    <mergeCell ref="O93:O96"/>
    <mergeCell ref="O97:O100"/>
    <mergeCell ref="N82:N83"/>
    <mergeCell ref="P82:P83"/>
    <mergeCell ref="N84:N85"/>
    <mergeCell ref="P84:P85"/>
    <mergeCell ref="N86:N87"/>
    <mergeCell ref="P86:P87"/>
    <mergeCell ref="O82:O83"/>
    <mergeCell ref="O84:O85"/>
    <mergeCell ref="O86:O87"/>
    <mergeCell ref="N89:N91"/>
    <mergeCell ref="N79:N81"/>
    <mergeCell ref="P124:P125"/>
    <mergeCell ref="Q10:S10"/>
    <mergeCell ref="Q13:Q15"/>
    <mergeCell ref="S13:S15"/>
    <mergeCell ref="Q16:Q17"/>
    <mergeCell ref="S16:S17"/>
    <mergeCell ref="Q18:Q19"/>
    <mergeCell ref="S18:S19"/>
    <mergeCell ref="Q20:Q23"/>
    <mergeCell ref="P116:P118"/>
    <mergeCell ref="P119:P121"/>
    <mergeCell ref="P122:P123"/>
    <mergeCell ref="P104:P105"/>
    <mergeCell ref="P107:P108"/>
    <mergeCell ref="P114:P115"/>
    <mergeCell ref="P89:P91"/>
    <mergeCell ref="Q35:Q36"/>
    <mergeCell ref="S35:S36"/>
    <mergeCell ref="Q37:Q39"/>
    <mergeCell ref="S37:S39"/>
    <mergeCell ref="Q42:Q43"/>
    <mergeCell ref="S42:S43"/>
    <mergeCell ref="R42:R43"/>
    <mergeCell ref="S20:S23"/>
    <mergeCell ref="Q24:Q25"/>
    <mergeCell ref="S24:S25"/>
    <mergeCell ref="Q27:Q28"/>
    <mergeCell ref="S27:S28"/>
    <mergeCell ref="Q31:Q32"/>
    <mergeCell ref="S31:S32"/>
    <mergeCell ref="Q47:Q49"/>
    <mergeCell ref="S47:S49"/>
    <mergeCell ref="Q53:Q54"/>
    <mergeCell ref="S53:S54"/>
    <mergeCell ref="R47:R49"/>
    <mergeCell ref="R53:R54"/>
    <mergeCell ref="A29:U29"/>
    <mergeCell ref="U42:U43"/>
    <mergeCell ref="T47:T49"/>
    <mergeCell ref="U47:U49"/>
    <mergeCell ref="T53:T54"/>
    <mergeCell ref="U53:U54"/>
    <mergeCell ref="U31:U32"/>
    <mergeCell ref="T35:T36"/>
    <mergeCell ref="U35:U36"/>
    <mergeCell ref="T37:T39"/>
    <mergeCell ref="U37:U39"/>
    <mergeCell ref="N31:N32"/>
    <mergeCell ref="Q62:Q64"/>
    <mergeCell ref="S62:S64"/>
    <mergeCell ref="Q65:Q66"/>
    <mergeCell ref="S65:S66"/>
    <mergeCell ref="Q67:Q68"/>
    <mergeCell ref="S67:S68"/>
    <mergeCell ref="R62:R64"/>
    <mergeCell ref="R65:R66"/>
    <mergeCell ref="R67:R68"/>
    <mergeCell ref="Q69:Q70"/>
    <mergeCell ref="S69:S70"/>
    <mergeCell ref="Q71:Q73"/>
    <mergeCell ref="S71:S73"/>
    <mergeCell ref="Q74:Q75"/>
    <mergeCell ref="S74:S75"/>
    <mergeCell ref="R69:R70"/>
    <mergeCell ref="R71:R73"/>
    <mergeCell ref="R74:R75"/>
    <mergeCell ref="Q76:Q78"/>
    <mergeCell ref="S76:S78"/>
    <mergeCell ref="Q79:Q81"/>
    <mergeCell ref="S79:S81"/>
    <mergeCell ref="Q82:Q83"/>
    <mergeCell ref="S82:S83"/>
    <mergeCell ref="R76:R78"/>
    <mergeCell ref="R79:R81"/>
    <mergeCell ref="R82:R83"/>
    <mergeCell ref="Q84:Q85"/>
    <mergeCell ref="S84:S85"/>
    <mergeCell ref="Q86:Q87"/>
    <mergeCell ref="S86:S87"/>
    <mergeCell ref="Q89:Q91"/>
    <mergeCell ref="S89:S91"/>
    <mergeCell ref="R84:R85"/>
    <mergeCell ref="R86:R87"/>
    <mergeCell ref="R89:R91"/>
    <mergeCell ref="Q93:Q96"/>
    <mergeCell ref="S93:S96"/>
    <mergeCell ref="Q97:Q100"/>
    <mergeCell ref="S97:S100"/>
    <mergeCell ref="Q104:Q105"/>
    <mergeCell ref="S104:S105"/>
    <mergeCell ref="R93:R96"/>
    <mergeCell ref="R97:R100"/>
    <mergeCell ref="R104:R105"/>
    <mergeCell ref="T20:T23"/>
    <mergeCell ref="U20:U23"/>
    <mergeCell ref="T24:T25"/>
    <mergeCell ref="U24:U25"/>
    <mergeCell ref="T27:T28"/>
    <mergeCell ref="U27:U28"/>
    <mergeCell ref="T10:U10"/>
    <mergeCell ref="T13:T15"/>
    <mergeCell ref="U13:U15"/>
    <mergeCell ref="T16:T17"/>
    <mergeCell ref="U16:U17"/>
    <mergeCell ref="T18:T19"/>
    <mergeCell ref="U18:U19"/>
    <mergeCell ref="U67:U68"/>
    <mergeCell ref="T69:T70"/>
    <mergeCell ref="U69:U70"/>
    <mergeCell ref="T71:T73"/>
    <mergeCell ref="U71:U73"/>
    <mergeCell ref="U58:U60"/>
    <mergeCell ref="T62:T64"/>
    <mergeCell ref="U62:U64"/>
    <mergeCell ref="T65:T66"/>
    <mergeCell ref="U65:U66"/>
    <mergeCell ref="U97:U100"/>
    <mergeCell ref="T82:T83"/>
    <mergeCell ref="U82:U83"/>
    <mergeCell ref="T84:T85"/>
    <mergeCell ref="U84:U85"/>
    <mergeCell ref="T86:T87"/>
    <mergeCell ref="U86:U87"/>
    <mergeCell ref="U74:U75"/>
    <mergeCell ref="T76:T78"/>
    <mergeCell ref="U76:U78"/>
    <mergeCell ref="T79:T81"/>
    <mergeCell ref="U79:U81"/>
    <mergeCell ref="U124:U125"/>
    <mergeCell ref="E9:U9"/>
    <mergeCell ref="F13:F15"/>
    <mergeCell ref="F16:F17"/>
    <mergeCell ref="F18:F19"/>
    <mergeCell ref="F20:F23"/>
    <mergeCell ref="F24:F25"/>
    <mergeCell ref="F27:F28"/>
    <mergeCell ref="T116:T118"/>
    <mergeCell ref="U116:U118"/>
    <mergeCell ref="T119:T121"/>
    <mergeCell ref="U119:U121"/>
    <mergeCell ref="T122:T123"/>
    <mergeCell ref="U122:U123"/>
    <mergeCell ref="T104:T105"/>
    <mergeCell ref="U104:U105"/>
    <mergeCell ref="T107:T108"/>
    <mergeCell ref="U107:U108"/>
    <mergeCell ref="T114:T115"/>
    <mergeCell ref="U114:U115"/>
    <mergeCell ref="U89:U91"/>
    <mergeCell ref="T93:T96"/>
    <mergeCell ref="U93:U96"/>
    <mergeCell ref="T97:T100"/>
    <mergeCell ref="G84:G85"/>
    <mergeCell ref="I69:I70"/>
    <mergeCell ref="I71:I73"/>
    <mergeCell ref="I74:I75"/>
    <mergeCell ref="I76:I78"/>
    <mergeCell ref="I37:I39"/>
    <mergeCell ref="I42:I43"/>
    <mergeCell ref="I47:I49"/>
    <mergeCell ref="I53:I54"/>
    <mergeCell ref="I58:I60"/>
    <mergeCell ref="I62:I64"/>
    <mergeCell ref="A55:U55"/>
    <mergeCell ref="K65:K66"/>
    <mergeCell ref="M65:M66"/>
    <mergeCell ref="K67:K68"/>
    <mergeCell ref="M67:M68"/>
    <mergeCell ref="K69:K70"/>
    <mergeCell ref="M69:M70"/>
    <mergeCell ref="L65:L66"/>
    <mergeCell ref="L67:L68"/>
    <mergeCell ref="L69:L70"/>
    <mergeCell ref="N58:N60"/>
    <mergeCell ref="P58:P60"/>
    <mergeCell ref="N62:N64"/>
    <mergeCell ref="F89:F91"/>
    <mergeCell ref="F93:F96"/>
    <mergeCell ref="F97:F100"/>
    <mergeCell ref="F104:F105"/>
    <mergeCell ref="F65:F66"/>
    <mergeCell ref="F67:F68"/>
    <mergeCell ref="F69:F70"/>
    <mergeCell ref="F71:F73"/>
    <mergeCell ref="F74:F75"/>
    <mergeCell ref="F76:F78"/>
    <mergeCell ref="F86:F87"/>
    <mergeCell ref="F84:F85"/>
    <mergeCell ref="L13:L15"/>
    <mergeCell ref="L16:L17"/>
    <mergeCell ref="L18:L19"/>
    <mergeCell ref="L20:L23"/>
    <mergeCell ref="L24:L25"/>
    <mergeCell ref="L27:L28"/>
    <mergeCell ref="L31:L32"/>
    <mergeCell ref="L35:L36"/>
    <mergeCell ref="I97:I100"/>
    <mergeCell ref="I65:I66"/>
    <mergeCell ref="I67:I68"/>
    <mergeCell ref="I13:I15"/>
    <mergeCell ref="I16:I17"/>
    <mergeCell ref="I18:I19"/>
    <mergeCell ref="I20:I23"/>
    <mergeCell ref="I24:I25"/>
    <mergeCell ref="I27:I28"/>
    <mergeCell ref="I31:I32"/>
    <mergeCell ref="I35:I36"/>
    <mergeCell ref="L97:L100"/>
    <mergeCell ref="K86:K87"/>
    <mergeCell ref="K89:K91"/>
    <mergeCell ref="K93:K96"/>
    <mergeCell ref="L86:L87"/>
    <mergeCell ref="I104:I105"/>
    <mergeCell ref="I107:I108"/>
    <mergeCell ref="I114:I115"/>
    <mergeCell ref="I116:I118"/>
    <mergeCell ref="I119:I121"/>
    <mergeCell ref="I79:I81"/>
    <mergeCell ref="I82:I83"/>
    <mergeCell ref="I84:I85"/>
    <mergeCell ref="I86:I87"/>
    <mergeCell ref="I89:I91"/>
    <mergeCell ref="I93:I96"/>
    <mergeCell ref="L104:L105"/>
    <mergeCell ref="L107:L108"/>
    <mergeCell ref="M86:M87"/>
    <mergeCell ref="M89:M91"/>
    <mergeCell ref="M93:M96"/>
    <mergeCell ref="L89:L91"/>
    <mergeCell ref="L93:L96"/>
    <mergeCell ref="K79:K81"/>
    <mergeCell ref="M79:M81"/>
    <mergeCell ref="K82:K83"/>
    <mergeCell ref="M82:M83"/>
    <mergeCell ref="K84:K85"/>
    <mergeCell ref="M84:M85"/>
    <mergeCell ref="L79:L81"/>
    <mergeCell ref="L82:L83"/>
    <mergeCell ref="L84:L85"/>
    <mergeCell ref="N122:N123"/>
    <mergeCell ref="O116:O118"/>
    <mergeCell ref="O119:O121"/>
    <mergeCell ref="O122:O123"/>
    <mergeCell ref="N104:N105"/>
    <mergeCell ref="N107:N108"/>
    <mergeCell ref="N114:N115"/>
    <mergeCell ref="O104:O105"/>
    <mergeCell ref="O107:O108"/>
    <mergeCell ref="O114:O115"/>
    <mergeCell ref="R116:R118"/>
    <mergeCell ref="N119:N121"/>
    <mergeCell ref="T124:T125"/>
    <mergeCell ref="T89:T91"/>
    <mergeCell ref="T74:T75"/>
    <mergeCell ref="T58:T60"/>
    <mergeCell ref="T31:T32"/>
    <mergeCell ref="Q119:Q121"/>
    <mergeCell ref="S119:S121"/>
    <mergeCell ref="Q122:Q123"/>
    <mergeCell ref="S122:S123"/>
    <mergeCell ref="Q124:Q125"/>
    <mergeCell ref="S124:S125"/>
    <mergeCell ref="T67:T68"/>
    <mergeCell ref="T42:T43"/>
    <mergeCell ref="R119:R121"/>
    <mergeCell ref="R122:R123"/>
    <mergeCell ref="R124:R125"/>
    <mergeCell ref="Q107:Q108"/>
    <mergeCell ref="S107:S108"/>
    <mergeCell ref="Q114:Q115"/>
    <mergeCell ref="S114:S115"/>
    <mergeCell ref="Q116:Q118"/>
    <mergeCell ref="S116:S118"/>
    <mergeCell ref="A126:C126"/>
    <mergeCell ref="A2:B2"/>
    <mergeCell ref="O124:O125"/>
    <mergeCell ref="R13:R15"/>
    <mergeCell ref="R16:R17"/>
    <mergeCell ref="R18:R19"/>
    <mergeCell ref="R20:R23"/>
    <mergeCell ref="R24:R25"/>
    <mergeCell ref="R27:R28"/>
    <mergeCell ref="R31:R32"/>
    <mergeCell ref="R35:R36"/>
    <mergeCell ref="R37:R39"/>
    <mergeCell ref="L122:L123"/>
    <mergeCell ref="L124:L125"/>
    <mergeCell ref="O13:O15"/>
    <mergeCell ref="O16:O17"/>
    <mergeCell ref="O18:O19"/>
    <mergeCell ref="O20:O23"/>
    <mergeCell ref="O24:O25"/>
    <mergeCell ref="O27:O28"/>
    <mergeCell ref="O31:O32"/>
    <mergeCell ref="O35:O36"/>
    <mergeCell ref="N124:N125"/>
    <mergeCell ref="N116:N1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topLeftCell="B1" workbookViewId="0">
      <selection activeCell="A7" sqref="A7"/>
    </sheetView>
  </sheetViews>
  <sheetFormatPr defaultRowHeight="14.4" x14ac:dyDescent="0.3"/>
  <cols>
    <col min="1" max="1" width="22.33203125" customWidth="1"/>
    <col min="2" max="2" width="66" customWidth="1"/>
    <col min="3" max="3" width="13.33203125" customWidth="1"/>
    <col min="4" max="4" width="17.88671875" customWidth="1"/>
    <col min="5" max="5" width="14.109375" customWidth="1"/>
    <col min="6" max="6" width="17" bestFit="1" customWidth="1"/>
    <col min="7" max="7" width="14.109375" customWidth="1"/>
    <col min="8" max="8" width="17" bestFit="1" customWidth="1"/>
    <col min="9" max="9" width="14.109375" customWidth="1"/>
    <col min="10" max="10" width="17" bestFit="1" customWidth="1"/>
    <col min="11" max="11" width="14.109375" customWidth="1"/>
    <col min="12" max="12" width="17" bestFit="1" customWidth="1"/>
    <col min="13" max="13" width="14.109375" customWidth="1"/>
    <col min="14" max="15" width="18.33203125" bestFit="1" customWidth="1"/>
  </cols>
  <sheetData>
    <row r="1" spans="1:15" x14ac:dyDescent="0.3">
      <c r="B1" s="4"/>
      <c r="E1" s="4"/>
      <c r="F1" s="17"/>
      <c r="G1" s="4"/>
      <c r="H1" s="17"/>
      <c r="I1" s="4"/>
      <c r="J1" s="17"/>
      <c r="K1" s="4"/>
      <c r="L1" s="17"/>
      <c r="M1" s="4"/>
      <c r="N1" s="17"/>
      <c r="O1" s="17"/>
    </row>
    <row r="2" spans="1:15" ht="15.6" x14ac:dyDescent="0.3">
      <c r="A2" s="72" t="s">
        <v>217</v>
      </c>
      <c r="B2" s="72"/>
      <c r="E2" s="4"/>
      <c r="F2" s="17"/>
      <c r="G2" s="4"/>
      <c r="H2" s="17"/>
      <c r="I2" s="4"/>
      <c r="J2" s="17"/>
      <c r="K2" s="4"/>
      <c r="L2" s="17"/>
      <c r="M2" s="4"/>
      <c r="N2" s="17"/>
      <c r="O2" s="17"/>
    </row>
    <row r="3" spans="1:15" ht="15.6" x14ac:dyDescent="0.3">
      <c r="A3" s="24" t="s">
        <v>222</v>
      </c>
      <c r="B3" s="24" t="s">
        <v>223</v>
      </c>
      <c r="E3" s="4"/>
      <c r="F3" s="17"/>
      <c r="G3" s="4"/>
      <c r="H3" s="17"/>
      <c r="I3" s="4"/>
      <c r="J3" s="17"/>
      <c r="K3" s="4"/>
      <c r="L3" s="17"/>
      <c r="M3" s="4"/>
      <c r="N3" s="17"/>
      <c r="O3" s="17"/>
    </row>
    <row r="4" spans="1:15" ht="15.6" x14ac:dyDescent="0.3">
      <c r="A4" s="25" t="s">
        <v>218</v>
      </c>
      <c r="B4" s="26">
        <v>0.05</v>
      </c>
      <c r="E4" s="4"/>
      <c r="F4" s="17"/>
      <c r="G4" s="4"/>
      <c r="H4" s="17"/>
      <c r="I4" s="4"/>
      <c r="J4" s="17"/>
      <c r="K4" s="4"/>
      <c r="L4" s="17"/>
      <c r="M4" s="4"/>
      <c r="N4" s="17"/>
      <c r="O4" s="17"/>
    </row>
    <row r="5" spans="1:15" ht="15.6" x14ac:dyDescent="0.3">
      <c r="A5" s="25" t="s">
        <v>219</v>
      </c>
      <c r="B5" s="26">
        <v>0.05</v>
      </c>
      <c r="E5" s="4"/>
      <c r="F5" s="17"/>
      <c r="G5" s="4"/>
      <c r="H5" s="17"/>
      <c r="I5" s="4"/>
      <c r="J5" s="17"/>
      <c r="K5" s="4"/>
      <c r="L5" s="17"/>
      <c r="M5" s="4"/>
      <c r="N5" s="17"/>
      <c r="O5" s="17"/>
    </row>
    <row r="6" spans="1:15" ht="15.6" x14ac:dyDescent="0.3">
      <c r="A6" s="25" t="s">
        <v>220</v>
      </c>
      <c r="B6" s="26">
        <v>0.05</v>
      </c>
      <c r="E6" s="4"/>
      <c r="F6" s="17"/>
      <c r="G6" s="4"/>
      <c r="H6" s="17"/>
      <c r="I6" s="4"/>
      <c r="J6" s="17"/>
      <c r="K6" s="4"/>
      <c r="L6" s="17"/>
      <c r="M6" s="4"/>
      <c r="N6" s="17"/>
      <c r="O6" s="17"/>
    </row>
    <row r="7" spans="1:15" ht="15.6" x14ac:dyDescent="0.3">
      <c r="A7" s="25" t="s">
        <v>221</v>
      </c>
      <c r="B7" s="26">
        <v>0.05</v>
      </c>
      <c r="E7" s="4"/>
      <c r="F7" s="17"/>
      <c r="G7" s="4"/>
      <c r="H7" s="17"/>
      <c r="I7" s="4"/>
      <c r="J7" s="17"/>
      <c r="K7" s="4"/>
      <c r="L7" s="17"/>
      <c r="M7" s="4"/>
      <c r="N7" s="17"/>
      <c r="O7" s="17"/>
    </row>
    <row r="8" spans="1:15" x14ac:dyDescent="0.3">
      <c r="B8" s="4"/>
      <c r="E8" s="4"/>
      <c r="F8" s="17"/>
      <c r="G8" s="4"/>
      <c r="H8" s="17"/>
      <c r="I8" s="4"/>
      <c r="J8" s="17"/>
      <c r="K8" s="4"/>
      <c r="L8" s="17"/>
      <c r="M8" s="4"/>
      <c r="N8" s="17"/>
      <c r="O8" s="17"/>
    </row>
    <row r="9" spans="1:15" ht="15" thickBot="1" x14ac:dyDescent="0.35">
      <c r="B9" s="4"/>
      <c r="E9" s="4"/>
      <c r="F9" s="17"/>
      <c r="G9" s="4"/>
      <c r="H9" s="17"/>
      <c r="I9" s="4"/>
      <c r="J9" s="17"/>
      <c r="K9" s="4"/>
      <c r="L9" s="17"/>
      <c r="M9" s="4"/>
      <c r="N9" s="17"/>
      <c r="O9" s="17"/>
    </row>
    <row r="10" spans="1:15" ht="15.6" thickBot="1" x14ac:dyDescent="0.35">
      <c r="B10" s="43"/>
      <c r="E10" s="97" t="s">
        <v>279</v>
      </c>
      <c r="F10" s="98"/>
      <c r="G10" s="97" t="s">
        <v>280</v>
      </c>
      <c r="H10" s="98"/>
      <c r="I10" s="97" t="s">
        <v>281</v>
      </c>
      <c r="J10" s="98"/>
      <c r="K10" s="97" t="s">
        <v>282</v>
      </c>
      <c r="L10" s="98"/>
      <c r="M10" s="97" t="s">
        <v>283</v>
      </c>
      <c r="N10" s="98"/>
    </row>
    <row r="11" spans="1:15" ht="60.6" thickBot="1" x14ac:dyDescent="0.35">
      <c r="A11" s="27" t="s">
        <v>237</v>
      </c>
      <c r="B11" s="27" t="s">
        <v>238</v>
      </c>
      <c r="C11" s="27" t="s">
        <v>239</v>
      </c>
      <c r="D11" s="27" t="s">
        <v>240</v>
      </c>
      <c r="E11" s="27" t="s">
        <v>241</v>
      </c>
      <c r="F11" s="27" t="s">
        <v>242</v>
      </c>
      <c r="G11" s="27" t="s">
        <v>241</v>
      </c>
      <c r="H11" s="27" t="s">
        <v>242</v>
      </c>
      <c r="I11" s="27" t="s">
        <v>241</v>
      </c>
      <c r="J11" s="27" t="s">
        <v>242</v>
      </c>
      <c r="K11" s="27" t="s">
        <v>241</v>
      </c>
      <c r="L11" s="27" t="s">
        <v>242</v>
      </c>
      <c r="M11" s="27" t="s">
        <v>241</v>
      </c>
      <c r="N11" s="27" t="s">
        <v>242</v>
      </c>
      <c r="O11" s="27" t="s">
        <v>243</v>
      </c>
    </row>
    <row r="12" spans="1:15" ht="46.2" thickBot="1" x14ac:dyDescent="0.35">
      <c r="A12" s="28" t="s">
        <v>244</v>
      </c>
      <c r="B12" s="28" t="s">
        <v>245</v>
      </c>
      <c r="C12" s="28">
        <v>343000</v>
      </c>
      <c r="D12" s="12">
        <v>3</v>
      </c>
      <c r="E12" s="29"/>
      <c r="F12" s="29">
        <f>C12*D12*E12</f>
        <v>0</v>
      </c>
      <c r="G12" s="29">
        <f>E12*(1+$B$4)</f>
        <v>0</v>
      </c>
      <c r="H12" s="29">
        <f>C12*D12*G12</f>
        <v>0</v>
      </c>
      <c r="I12" s="29">
        <f>G12*(1+$B$5)</f>
        <v>0</v>
      </c>
      <c r="J12" s="29">
        <f>C12*D12*I12</f>
        <v>0</v>
      </c>
      <c r="K12" s="29">
        <f>I12*(1+$B$6)</f>
        <v>0</v>
      </c>
      <c r="L12" s="29">
        <f>C12*D12*K12</f>
        <v>0</v>
      </c>
      <c r="M12" s="29">
        <f>K12*(1+$B$7)</f>
        <v>0</v>
      </c>
      <c r="N12" s="29">
        <f>E12*F12*M12</f>
        <v>0</v>
      </c>
      <c r="O12" s="29">
        <f>F12+H12+J12+L12+N12</f>
        <v>0</v>
      </c>
    </row>
    <row r="13" spans="1:15" ht="60.6" thickBot="1" x14ac:dyDescent="0.35">
      <c r="A13" s="28" t="s">
        <v>246</v>
      </c>
      <c r="B13" s="30" t="s">
        <v>247</v>
      </c>
      <c r="C13" s="28">
        <v>450000</v>
      </c>
      <c r="D13" s="12">
        <v>4</v>
      </c>
      <c r="E13" s="29"/>
      <c r="F13" s="29">
        <f t="shared" ref="F13:F31" si="0">C13*D13*E13</f>
        <v>0</v>
      </c>
      <c r="G13" s="29">
        <f>E13*(1+$B$4)</f>
        <v>0</v>
      </c>
      <c r="H13" s="29">
        <f t="shared" ref="H13:H31" si="1">C13*D13*G13</f>
        <v>0</v>
      </c>
      <c r="I13" s="29">
        <f t="shared" ref="I13:I31" si="2">G13*(1+$B$5)</f>
        <v>0</v>
      </c>
      <c r="J13" s="29">
        <f t="shared" ref="J13:J31" si="3">C13*D13*I13</f>
        <v>0</v>
      </c>
      <c r="K13" s="29">
        <f t="shared" ref="K13:K31" si="4">I13*(1+$B$6)</f>
        <v>0</v>
      </c>
      <c r="L13" s="29">
        <f t="shared" ref="L13:L31" si="5">C13*D13*K13</f>
        <v>0</v>
      </c>
      <c r="M13" s="29">
        <f t="shared" ref="M13:M31" si="6">K13*(1+$B$7)</f>
        <v>0</v>
      </c>
      <c r="N13" s="29">
        <f t="shared" ref="N13:N31" si="7">E13*F13*M13</f>
        <v>0</v>
      </c>
      <c r="O13" s="29">
        <f t="shared" ref="O13:O31" si="8">F13+H13+J13+L13+N13</f>
        <v>0</v>
      </c>
    </row>
    <row r="14" spans="1:15" ht="76.8" thickBot="1" x14ac:dyDescent="0.35">
      <c r="A14" s="28" t="s">
        <v>248</v>
      </c>
      <c r="B14" s="30" t="s">
        <v>249</v>
      </c>
      <c r="C14" s="28">
        <v>450000</v>
      </c>
      <c r="D14" s="12">
        <v>4</v>
      </c>
      <c r="E14" s="29"/>
      <c r="F14" s="29">
        <f t="shared" si="0"/>
        <v>0</v>
      </c>
      <c r="G14" s="29">
        <f t="shared" ref="G14:G31" si="9">E14*(1+$B$4)</f>
        <v>0</v>
      </c>
      <c r="H14" s="29">
        <f t="shared" si="1"/>
        <v>0</v>
      </c>
      <c r="I14" s="29">
        <f t="shared" si="2"/>
        <v>0</v>
      </c>
      <c r="J14" s="29">
        <f t="shared" si="3"/>
        <v>0</v>
      </c>
      <c r="K14" s="29">
        <f t="shared" si="4"/>
        <v>0</v>
      </c>
      <c r="L14" s="29">
        <f t="shared" si="5"/>
        <v>0</v>
      </c>
      <c r="M14" s="29">
        <f t="shared" si="6"/>
        <v>0</v>
      </c>
      <c r="N14" s="29">
        <f t="shared" si="7"/>
        <v>0</v>
      </c>
      <c r="O14" s="29">
        <f t="shared" si="8"/>
        <v>0</v>
      </c>
    </row>
    <row r="15" spans="1:15" ht="46.8" thickBot="1" x14ac:dyDescent="0.35">
      <c r="A15" s="28" t="s">
        <v>248</v>
      </c>
      <c r="B15" s="30" t="s">
        <v>250</v>
      </c>
      <c r="C15" s="28">
        <v>450000</v>
      </c>
      <c r="D15" s="12">
        <v>1</v>
      </c>
      <c r="E15" s="29"/>
      <c r="F15" s="29">
        <f t="shared" si="0"/>
        <v>0</v>
      </c>
      <c r="G15" s="29">
        <f t="shared" si="9"/>
        <v>0</v>
      </c>
      <c r="H15" s="29">
        <f t="shared" si="1"/>
        <v>0</v>
      </c>
      <c r="I15" s="29">
        <f t="shared" si="2"/>
        <v>0</v>
      </c>
      <c r="J15" s="29">
        <f t="shared" si="3"/>
        <v>0</v>
      </c>
      <c r="K15" s="29">
        <f t="shared" si="4"/>
        <v>0</v>
      </c>
      <c r="L15" s="29">
        <f t="shared" si="5"/>
        <v>0</v>
      </c>
      <c r="M15" s="29">
        <f t="shared" si="6"/>
        <v>0</v>
      </c>
      <c r="N15" s="29">
        <f t="shared" si="7"/>
        <v>0</v>
      </c>
      <c r="O15" s="29">
        <f t="shared" si="8"/>
        <v>0</v>
      </c>
    </row>
    <row r="16" spans="1:15" ht="76.8" thickBot="1" x14ac:dyDescent="0.35">
      <c r="A16" s="31" t="s">
        <v>246</v>
      </c>
      <c r="B16" s="30" t="s">
        <v>251</v>
      </c>
      <c r="C16" s="28">
        <v>700000</v>
      </c>
      <c r="D16" s="12">
        <v>4</v>
      </c>
      <c r="E16" s="29"/>
      <c r="F16" s="29">
        <f t="shared" si="0"/>
        <v>0</v>
      </c>
      <c r="G16" s="29">
        <f t="shared" si="9"/>
        <v>0</v>
      </c>
      <c r="H16" s="29">
        <f t="shared" si="1"/>
        <v>0</v>
      </c>
      <c r="I16" s="29">
        <f t="shared" si="2"/>
        <v>0</v>
      </c>
      <c r="J16" s="29">
        <f t="shared" si="3"/>
        <v>0</v>
      </c>
      <c r="K16" s="29">
        <f t="shared" si="4"/>
        <v>0</v>
      </c>
      <c r="L16" s="29">
        <f t="shared" si="5"/>
        <v>0</v>
      </c>
      <c r="M16" s="29">
        <f t="shared" si="6"/>
        <v>0</v>
      </c>
      <c r="N16" s="29">
        <f t="shared" si="7"/>
        <v>0</v>
      </c>
      <c r="O16" s="29">
        <f t="shared" si="8"/>
        <v>0</v>
      </c>
    </row>
    <row r="17" spans="1:15" ht="76.8" thickBot="1" x14ac:dyDescent="0.35">
      <c r="A17" s="32" t="s">
        <v>248</v>
      </c>
      <c r="B17" s="33" t="s">
        <v>252</v>
      </c>
      <c r="C17" s="28">
        <v>700000</v>
      </c>
      <c r="D17" s="12">
        <v>4</v>
      </c>
      <c r="E17" s="29"/>
      <c r="F17" s="29">
        <f t="shared" si="0"/>
        <v>0</v>
      </c>
      <c r="G17" s="29">
        <f t="shared" si="9"/>
        <v>0</v>
      </c>
      <c r="H17" s="29">
        <f t="shared" si="1"/>
        <v>0</v>
      </c>
      <c r="I17" s="29">
        <f t="shared" si="2"/>
        <v>0</v>
      </c>
      <c r="J17" s="29">
        <f t="shared" si="3"/>
        <v>0</v>
      </c>
      <c r="K17" s="29">
        <f t="shared" si="4"/>
        <v>0</v>
      </c>
      <c r="L17" s="29">
        <f t="shared" si="5"/>
        <v>0</v>
      </c>
      <c r="M17" s="29">
        <f t="shared" si="6"/>
        <v>0</v>
      </c>
      <c r="N17" s="29">
        <f t="shared" si="7"/>
        <v>0</v>
      </c>
      <c r="O17" s="29">
        <f t="shared" si="8"/>
        <v>0</v>
      </c>
    </row>
    <row r="18" spans="1:15" ht="61.8" thickBot="1" x14ac:dyDescent="0.35">
      <c r="A18" s="31" t="s">
        <v>246</v>
      </c>
      <c r="B18" s="33" t="s">
        <v>253</v>
      </c>
      <c r="C18" s="28">
        <v>500000</v>
      </c>
      <c r="D18" s="12">
        <v>4</v>
      </c>
      <c r="E18" s="29"/>
      <c r="F18" s="29">
        <f t="shared" si="0"/>
        <v>0</v>
      </c>
      <c r="G18" s="29">
        <f t="shared" si="9"/>
        <v>0</v>
      </c>
      <c r="H18" s="29">
        <f t="shared" si="1"/>
        <v>0</v>
      </c>
      <c r="I18" s="29">
        <f t="shared" si="2"/>
        <v>0</v>
      </c>
      <c r="J18" s="29">
        <f t="shared" si="3"/>
        <v>0</v>
      </c>
      <c r="K18" s="29">
        <f t="shared" si="4"/>
        <v>0</v>
      </c>
      <c r="L18" s="29">
        <f t="shared" si="5"/>
        <v>0</v>
      </c>
      <c r="M18" s="29">
        <f t="shared" si="6"/>
        <v>0</v>
      </c>
      <c r="N18" s="29">
        <f t="shared" si="7"/>
        <v>0</v>
      </c>
      <c r="O18" s="29">
        <f t="shared" si="8"/>
        <v>0</v>
      </c>
    </row>
    <row r="19" spans="1:15" ht="106.8" thickBot="1" x14ac:dyDescent="0.35">
      <c r="A19" s="31" t="s">
        <v>254</v>
      </c>
      <c r="B19" s="33" t="s">
        <v>255</v>
      </c>
      <c r="C19" s="28">
        <v>500000</v>
      </c>
      <c r="D19" s="12">
        <v>4</v>
      </c>
      <c r="E19" s="29"/>
      <c r="F19" s="29">
        <f t="shared" si="0"/>
        <v>0</v>
      </c>
      <c r="G19" s="29">
        <f t="shared" si="9"/>
        <v>0</v>
      </c>
      <c r="H19" s="29">
        <f t="shared" si="1"/>
        <v>0</v>
      </c>
      <c r="I19" s="29">
        <f t="shared" si="2"/>
        <v>0</v>
      </c>
      <c r="J19" s="29">
        <f t="shared" si="3"/>
        <v>0</v>
      </c>
      <c r="K19" s="29">
        <f t="shared" si="4"/>
        <v>0</v>
      </c>
      <c r="L19" s="29">
        <f t="shared" si="5"/>
        <v>0</v>
      </c>
      <c r="M19" s="29">
        <f t="shared" si="6"/>
        <v>0</v>
      </c>
      <c r="N19" s="29">
        <f t="shared" si="7"/>
        <v>0</v>
      </c>
      <c r="O19" s="29">
        <f t="shared" si="8"/>
        <v>0</v>
      </c>
    </row>
    <row r="20" spans="1:15" ht="46.8" thickBot="1" x14ac:dyDescent="0.35">
      <c r="A20" s="31" t="s">
        <v>246</v>
      </c>
      <c r="B20" s="33" t="s">
        <v>256</v>
      </c>
      <c r="C20" s="28">
        <v>700000</v>
      </c>
      <c r="D20" s="12">
        <v>1</v>
      </c>
      <c r="E20" s="29"/>
      <c r="F20" s="29">
        <f t="shared" si="0"/>
        <v>0</v>
      </c>
      <c r="G20" s="29">
        <f t="shared" si="9"/>
        <v>0</v>
      </c>
      <c r="H20" s="29">
        <f t="shared" si="1"/>
        <v>0</v>
      </c>
      <c r="I20" s="29">
        <f t="shared" si="2"/>
        <v>0</v>
      </c>
      <c r="J20" s="29">
        <f t="shared" si="3"/>
        <v>0</v>
      </c>
      <c r="K20" s="29">
        <f t="shared" si="4"/>
        <v>0</v>
      </c>
      <c r="L20" s="29">
        <f t="shared" si="5"/>
        <v>0</v>
      </c>
      <c r="M20" s="29">
        <f t="shared" si="6"/>
        <v>0</v>
      </c>
      <c r="N20" s="29">
        <f t="shared" si="7"/>
        <v>0</v>
      </c>
      <c r="O20" s="29">
        <f t="shared" si="8"/>
        <v>0</v>
      </c>
    </row>
    <row r="21" spans="1:15" ht="91.8" thickBot="1" x14ac:dyDescent="0.35">
      <c r="A21" s="31" t="s">
        <v>254</v>
      </c>
      <c r="B21" s="33" t="s">
        <v>257</v>
      </c>
      <c r="C21" s="28">
        <v>700000</v>
      </c>
      <c r="D21" s="12">
        <v>1</v>
      </c>
      <c r="E21" s="29"/>
      <c r="F21" s="29">
        <f t="shared" si="0"/>
        <v>0</v>
      </c>
      <c r="G21" s="29">
        <f t="shared" si="9"/>
        <v>0</v>
      </c>
      <c r="H21" s="29">
        <f t="shared" si="1"/>
        <v>0</v>
      </c>
      <c r="I21" s="29">
        <f t="shared" si="2"/>
        <v>0</v>
      </c>
      <c r="J21" s="29">
        <f t="shared" si="3"/>
        <v>0</v>
      </c>
      <c r="K21" s="29">
        <f t="shared" si="4"/>
        <v>0</v>
      </c>
      <c r="L21" s="29">
        <f t="shared" si="5"/>
        <v>0</v>
      </c>
      <c r="M21" s="29">
        <f t="shared" si="6"/>
        <v>0</v>
      </c>
      <c r="N21" s="29">
        <f t="shared" si="7"/>
        <v>0</v>
      </c>
      <c r="O21" s="29">
        <f t="shared" si="8"/>
        <v>0</v>
      </c>
    </row>
    <row r="22" spans="1:15" ht="77.400000000000006" thickBot="1" x14ac:dyDescent="0.35">
      <c r="A22" s="31" t="s">
        <v>246</v>
      </c>
      <c r="B22" s="33" t="s">
        <v>258</v>
      </c>
      <c r="C22" s="28">
        <v>450000</v>
      </c>
      <c r="D22" s="12">
        <v>1</v>
      </c>
      <c r="E22" s="29"/>
      <c r="F22" s="29">
        <f t="shared" si="0"/>
        <v>0</v>
      </c>
      <c r="G22" s="29">
        <f t="shared" si="9"/>
        <v>0</v>
      </c>
      <c r="H22" s="29">
        <f t="shared" si="1"/>
        <v>0</v>
      </c>
      <c r="I22" s="29">
        <f t="shared" si="2"/>
        <v>0</v>
      </c>
      <c r="J22" s="29">
        <f t="shared" si="3"/>
        <v>0</v>
      </c>
      <c r="K22" s="29">
        <f t="shared" si="4"/>
        <v>0</v>
      </c>
      <c r="L22" s="29">
        <f t="shared" si="5"/>
        <v>0</v>
      </c>
      <c r="M22" s="29">
        <f t="shared" si="6"/>
        <v>0</v>
      </c>
      <c r="N22" s="29">
        <f t="shared" si="7"/>
        <v>0</v>
      </c>
      <c r="O22" s="29">
        <f t="shared" si="8"/>
        <v>0</v>
      </c>
    </row>
    <row r="23" spans="1:15" ht="153" thickBot="1" x14ac:dyDescent="0.35">
      <c r="A23" s="31" t="s">
        <v>254</v>
      </c>
      <c r="B23" s="33" t="s">
        <v>259</v>
      </c>
      <c r="C23" s="28">
        <v>450000</v>
      </c>
      <c r="D23" s="12">
        <v>1</v>
      </c>
      <c r="E23" s="29"/>
      <c r="F23" s="29">
        <f t="shared" si="0"/>
        <v>0</v>
      </c>
      <c r="G23" s="29">
        <f t="shared" si="9"/>
        <v>0</v>
      </c>
      <c r="H23" s="29">
        <f t="shared" si="1"/>
        <v>0</v>
      </c>
      <c r="I23" s="29">
        <f t="shared" si="2"/>
        <v>0</v>
      </c>
      <c r="J23" s="29">
        <f t="shared" si="3"/>
        <v>0</v>
      </c>
      <c r="K23" s="29">
        <f t="shared" si="4"/>
        <v>0</v>
      </c>
      <c r="L23" s="29">
        <f t="shared" si="5"/>
        <v>0</v>
      </c>
      <c r="M23" s="29">
        <f t="shared" si="6"/>
        <v>0</v>
      </c>
      <c r="N23" s="29">
        <f t="shared" si="7"/>
        <v>0</v>
      </c>
      <c r="O23" s="29">
        <f t="shared" si="8"/>
        <v>0</v>
      </c>
    </row>
    <row r="24" spans="1:15" ht="91.8" thickBot="1" x14ac:dyDescent="0.35">
      <c r="A24" s="31" t="s">
        <v>254</v>
      </c>
      <c r="B24" s="33" t="s">
        <v>260</v>
      </c>
      <c r="C24" s="28">
        <v>200000</v>
      </c>
      <c r="D24" s="12">
        <v>1</v>
      </c>
      <c r="E24" s="29"/>
      <c r="F24" s="29">
        <f t="shared" si="0"/>
        <v>0</v>
      </c>
      <c r="G24" s="29">
        <f t="shared" si="9"/>
        <v>0</v>
      </c>
      <c r="H24" s="29">
        <f t="shared" si="1"/>
        <v>0</v>
      </c>
      <c r="I24" s="29">
        <f t="shared" si="2"/>
        <v>0</v>
      </c>
      <c r="J24" s="29">
        <f t="shared" si="3"/>
        <v>0</v>
      </c>
      <c r="K24" s="29">
        <f t="shared" si="4"/>
        <v>0</v>
      </c>
      <c r="L24" s="29">
        <f t="shared" si="5"/>
        <v>0</v>
      </c>
      <c r="M24" s="29">
        <f t="shared" si="6"/>
        <v>0</v>
      </c>
      <c r="N24" s="29">
        <f t="shared" si="7"/>
        <v>0</v>
      </c>
      <c r="O24" s="29">
        <f t="shared" si="8"/>
        <v>0</v>
      </c>
    </row>
    <row r="25" spans="1:15" ht="61.2" thickBot="1" x14ac:dyDescent="0.35">
      <c r="A25" s="31" t="s">
        <v>246</v>
      </c>
      <c r="B25" s="33" t="s">
        <v>261</v>
      </c>
      <c r="C25" s="12">
        <v>1200000</v>
      </c>
      <c r="D25" s="12">
        <v>3</v>
      </c>
      <c r="E25" s="29"/>
      <c r="F25" s="29">
        <f t="shared" si="0"/>
        <v>0</v>
      </c>
      <c r="G25" s="29">
        <f t="shared" si="9"/>
        <v>0</v>
      </c>
      <c r="H25" s="29">
        <f t="shared" si="1"/>
        <v>0</v>
      </c>
      <c r="I25" s="29">
        <f t="shared" si="2"/>
        <v>0</v>
      </c>
      <c r="J25" s="29">
        <f t="shared" si="3"/>
        <v>0</v>
      </c>
      <c r="K25" s="29">
        <f t="shared" si="4"/>
        <v>0</v>
      </c>
      <c r="L25" s="29">
        <f t="shared" si="5"/>
        <v>0</v>
      </c>
      <c r="M25" s="29">
        <f t="shared" si="6"/>
        <v>0</v>
      </c>
      <c r="N25" s="29">
        <f t="shared" si="7"/>
        <v>0</v>
      </c>
      <c r="O25" s="29">
        <f t="shared" si="8"/>
        <v>0</v>
      </c>
    </row>
    <row r="26" spans="1:15" ht="119.4" thickBot="1" x14ac:dyDescent="0.35">
      <c r="A26" s="31" t="s">
        <v>254</v>
      </c>
      <c r="B26" s="30" t="s">
        <v>262</v>
      </c>
      <c r="C26" s="12">
        <v>1200000</v>
      </c>
      <c r="D26" s="12">
        <v>3</v>
      </c>
      <c r="E26" s="29"/>
      <c r="F26" s="29">
        <f t="shared" si="0"/>
        <v>0</v>
      </c>
      <c r="G26" s="29">
        <f t="shared" si="9"/>
        <v>0</v>
      </c>
      <c r="H26" s="29">
        <f t="shared" si="1"/>
        <v>0</v>
      </c>
      <c r="I26" s="29">
        <f t="shared" si="2"/>
        <v>0</v>
      </c>
      <c r="J26" s="29">
        <f t="shared" si="3"/>
        <v>0</v>
      </c>
      <c r="K26" s="29">
        <f t="shared" si="4"/>
        <v>0</v>
      </c>
      <c r="L26" s="29">
        <f t="shared" si="5"/>
        <v>0</v>
      </c>
      <c r="M26" s="29">
        <f t="shared" si="6"/>
        <v>0</v>
      </c>
      <c r="N26" s="29">
        <f t="shared" si="7"/>
        <v>0</v>
      </c>
      <c r="O26" s="29">
        <f t="shared" si="8"/>
        <v>0</v>
      </c>
    </row>
    <row r="27" spans="1:15" ht="46.8" thickBot="1" x14ac:dyDescent="0.35">
      <c r="A27" s="31" t="s">
        <v>246</v>
      </c>
      <c r="B27" s="30" t="s">
        <v>263</v>
      </c>
      <c r="C27" s="34">
        <v>1000</v>
      </c>
      <c r="D27" s="35">
        <v>52</v>
      </c>
      <c r="E27" s="29"/>
      <c r="F27" s="29">
        <f t="shared" si="0"/>
        <v>0</v>
      </c>
      <c r="G27" s="29">
        <f t="shared" si="9"/>
        <v>0</v>
      </c>
      <c r="H27" s="29">
        <f t="shared" si="1"/>
        <v>0</v>
      </c>
      <c r="I27" s="29">
        <f t="shared" si="2"/>
        <v>0</v>
      </c>
      <c r="J27" s="29">
        <f t="shared" si="3"/>
        <v>0</v>
      </c>
      <c r="K27" s="29">
        <f t="shared" si="4"/>
        <v>0</v>
      </c>
      <c r="L27" s="29">
        <f t="shared" si="5"/>
        <v>0</v>
      </c>
      <c r="M27" s="29">
        <f t="shared" si="6"/>
        <v>0</v>
      </c>
      <c r="N27" s="29">
        <f t="shared" si="7"/>
        <v>0</v>
      </c>
      <c r="O27" s="29">
        <f t="shared" si="8"/>
        <v>0</v>
      </c>
    </row>
    <row r="28" spans="1:15" ht="166.8" thickBot="1" x14ac:dyDescent="0.35">
      <c r="A28" s="31" t="s">
        <v>254</v>
      </c>
      <c r="B28" s="30" t="s">
        <v>264</v>
      </c>
      <c r="C28" s="34">
        <v>1000</v>
      </c>
      <c r="D28" s="35">
        <v>52</v>
      </c>
      <c r="E28" s="29"/>
      <c r="F28" s="29">
        <f t="shared" si="0"/>
        <v>0</v>
      </c>
      <c r="G28" s="29">
        <f t="shared" si="9"/>
        <v>0</v>
      </c>
      <c r="H28" s="29">
        <f t="shared" si="1"/>
        <v>0</v>
      </c>
      <c r="I28" s="29">
        <f t="shared" si="2"/>
        <v>0</v>
      </c>
      <c r="J28" s="29">
        <f t="shared" si="3"/>
        <v>0</v>
      </c>
      <c r="K28" s="29">
        <f t="shared" si="4"/>
        <v>0</v>
      </c>
      <c r="L28" s="29">
        <f t="shared" si="5"/>
        <v>0</v>
      </c>
      <c r="M28" s="29">
        <f t="shared" si="6"/>
        <v>0</v>
      </c>
      <c r="N28" s="29">
        <f t="shared" si="7"/>
        <v>0</v>
      </c>
      <c r="O28" s="29">
        <f t="shared" si="8"/>
        <v>0</v>
      </c>
    </row>
    <row r="29" spans="1:15" ht="78" thickBot="1" x14ac:dyDescent="0.35">
      <c r="A29" s="31" t="s">
        <v>246</v>
      </c>
      <c r="B29" s="30" t="s">
        <v>265</v>
      </c>
      <c r="C29" s="34">
        <v>700000</v>
      </c>
      <c r="D29" s="35">
        <v>1</v>
      </c>
      <c r="E29" s="29"/>
      <c r="F29" s="29">
        <f t="shared" si="0"/>
        <v>0</v>
      </c>
      <c r="G29" s="29">
        <f t="shared" si="9"/>
        <v>0</v>
      </c>
      <c r="H29" s="29">
        <f t="shared" si="1"/>
        <v>0</v>
      </c>
      <c r="I29" s="29">
        <f t="shared" si="2"/>
        <v>0</v>
      </c>
      <c r="J29" s="29">
        <f t="shared" si="3"/>
        <v>0</v>
      </c>
      <c r="K29" s="29">
        <f t="shared" si="4"/>
        <v>0</v>
      </c>
      <c r="L29" s="29">
        <f t="shared" si="5"/>
        <v>0</v>
      </c>
      <c r="M29" s="29">
        <f t="shared" si="6"/>
        <v>0</v>
      </c>
      <c r="N29" s="29">
        <f t="shared" si="7"/>
        <v>0</v>
      </c>
      <c r="O29" s="29">
        <f t="shared" si="8"/>
        <v>0</v>
      </c>
    </row>
    <row r="30" spans="1:15" ht="70.2" thickBot="1" x14ac:dyDescent="0.35">
      <c r="A30" s="31" t="s">
        <v>254</v>
      </c>
      <c r="B30" s="36" t="s">
        <v>266</v>
      </c>
      <c r="C30" s="34">
        <v>700000</v>
      </c>
      <c r="D30" s="35">
        <v>1</v>
      </c>
      <c r="E30" s="29"/>
      <c r="F30" s="29">
        <f t="shared" si="0"/>
        <v>0</v>
      </c>
      <c r="G30" s="29">
        <f t="shared" si="9"/>
        <v>0</v>
      </c>
      <c r="H30" s="29">
        <f t="shared" si="1"/>
        <v>0</v>
      </c>
      <c r="I30" s="29">
        <f t="shared" si="2"/>
        <v>0</v>
      </c>
      <c r="J30" s="29">
        <f t="shared" si="3"/>
        <v>0</v>
      </c>
      <c r="K30" s="29">
        <f t="shared" si="4"/>
        <v>0</v>
      </c>
      <c r="L30" s="29">
        <f t="shared" si="5"/>
        <v>0</v>
      </c>
      <c r="M30" s="29">
        <f t="shared" si="6"/>
        <v>0</v>
      </c>
      <c r="N30" s="29">
        <f t="shared" si="7"/>
        <v>0</v>
      </c>
      <c r="O30" s="29">
        <f t="shared" si="8"/>
        <v>0</v>
      </c>
    </row>
    <row r="31" spans="1:15" ht="70.2" thickBot="1" x14ac:dyDescent="0.35">
      <c r="A31" s="31" t="s">
        <v>267</v>
      </c>
      <c r="B31" s="36" t="s">
        <v>268</v>
      </c>
      <c r="C31" s="37">
        <v>1700000</v>
      </c>
      <c r="D31" s="38">
        <v>2</v>
      </c>
      <c r="E31" s="29"/>
      <c r="F31" s="29">
        <f t="shared" si="0"/>
        <v>0</v>
      </c>
      <c r="G31" s="29">
        <f t="shared" si="9"/>
        <v>0</v>
      </c>
      <c r="H31" s="29">
        <f t="shared" si="1"/>
        <v>0</v>
      </c>
      <c r="I31" s="29">
        <f t="shared" si="2"/>
        <v>0</v>
      </c>
      <c r="J31" s="29">
        <f t="shared" si="3"/>
        <v>0</v>
      </c>
      <c r="K31" s="29">
        <f t="shared" si="4"/>
        <v>0</v>
      </c>
      <c r="L31" s="29">
        <f t="shared" si="5"/>
        <v>0</v>
      </c>
      <c r="M31" s="29">
        <f t="shared" si="6"/>
        <v>0</v>
      </c>
      <c r="N31" s="29">
        <f t="shared" si="7"/>
        <v>0</v>
      </c>
      <c r="O31" s="29">
        <f t="shared" si="8"/>
        <v>0</v>
      </c>
    </row>
    <row r="32" spans="1:15" ht="16.2" thickBot="1" x14ac:dyDescent="0.35">
      <c r="A32" s="39" t="s">
        <v>269</v>
      </c>
      <c r="B32" s="40" t="s">
        <v>270</v>
      </c>
      <c r="C32" s="41"/>
      <c r="D32" s="41"/>
      <c r="E32" s="41"/>
      <c r="F32" s="42">
        <f>SUM(F12:F31)</f>
        <v>0</v>
      </c>
      <c r="G32" s="41"/>
      <c r="H32" s="42">
        <f>SUM(H12:H31)</f>
        <v>0</v>
      </c>
      <c r="I32" s="41"/>
      <c r="J32" s="42">
        <f>SUM(J12:J31)</f>
        <v>0</v>
      </c>
      <c r="K32" s="41"/>
      <c r="L32" s="42">
        <f>SUM(L12:L31)</f>
        <v>0</v>
      </c>
      <c r="M32" s="41"/>
      <c r="N32" s="42">
        <f>SUM(N12:N31)</f>
        <v>0</v>
      </c>
      <c r="O32" s="42">
        <f>SUM(O12:O31)</f>
        <v>0</v>
      </c>
    </row>
  </sheetData>
  <sheetProtection algorithmName="SHA-512" hashValue="tB7CrqUjeyEmGUH8TuNTiTp1JC0HKwlhQWYZlyWcgn0T4im+1Y0ZJmxJ6+mLY9Njchu4A3nG31g15Iudwq+RHQ==" saltValue="aW67MYef37GmM2+mhT8oQA==" spinCount="100000" sheet="1" objects="1" scenarios="1"/>
  <protectedRanges>
    <protectedRange sqref="E12:E31" name="First year unit prices"/>
    <protectedRange sqref="B4:B7" name="Escalation Factors"/>
  </protectedRanges>
  <mergeCells count="6">
    <mergeCell ref="M10:N10"/>
    <mergeCell ref="A2:B2"/>
    <mergeCell ref="E10:F10"/>
    <mergeCell ref="G10:H10"/>
    <mergeCell ref="I10:J10"/>
    <mergeCell ref="K10:L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SharedWithUsers xmlns="b666c583-5988-4e82-b1b5-020f19016e50">
      <UserInfo>
        <DisplayName>Renee Stander</DisplayName>
        <AccountId>41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39D4ED65F9214289A4046C66E372CB" ma:contentTypeVersion="10" ma:contentTypeDescription="Create a new document." ma:contentTypeScope="" ma:versionID="7f1371b4555e311522d398f1ee160850">
  <xsd:schema xmlns:xsd="http://www.w3.org/2001/XMLSchema" xmlns:xs="http://www.w3.org/2001/XMLSchema" xmlns:p="http://schemas.microsoft.com/office/2006/metadata/properties" xmlns:ns1="http://schemas.microsoft.com/sharepoint/v3" xmlns:ns2="http://schemas.microsoft.com/sharepoint/v4" xmlns:ns3="b666c583-5988-4e82-b1b5-020f19016e50" targetNamespace="http://schemas.microsoft.com/office/2006/metadata/properties" ma:root="true" ma:fieldsID="8eb4c624eb997b871746a5eb6fa6e30e" ns1:_="" ns2:_="" ns3:_="">
    <xsd:import namespace="http://schemas.microsoft.com/sharepoint/v3"/>
    <xsd:import namespace="http://schemas.microsoft.com/sharepoint/v4"/>
    <xsd:import namespace="b666c583-5988-4e82-b1b5-020f19016e50"/>
    <xsd:element name="properties">
      <xsd:complexType>
        <xsd:sequence>
          <xsd:element name="documentManagement">
            <xsd:complexType>
              <xsd:all>
                <xsd:element ref="ns2:IconOverlay" minOccurs="0"/>
                <xsd:element ref="ns1:_vti_ItemDeclaredRecord" minOccurs="0"/>
                <xsd:element ref="ns1:_vti_ItemHoldRecordStatu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5" nillable="true" ma:displayName="Declared Record" ma:description="" ma:hidden="true" ma:internalName="_vti_ItemDeclaredRecord" ma:readOnly="true">
      <xsd:simpleType>
        <xsd:restriction base="dms:DateTime"/>
      </xsd:simpleType>
    </xsd:element>
    <xsd:element name="_vti_ItemHoldRecordStatus" ma:index="6"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66c583-5988-4e82-b1b5-020f19016e50"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5DB0D6-35A4-4B36-9773-C0FD81B9DC8B}">
  <ds:schemaRefs>
    <ds:schemaRef ds:uri="http://purl.org/dc/elements/1.1/"/>
    <ds:schemaRef ds:uri="http://purl.org/dc/dcmitype/"/>
    <ds:schemaRef ds:uri="b666c583-5988-4e82-b1b5-020f19016e50"/>
    <ds:schemaRef ds:uri="http://schemas.openxmlformats.org/package/2006/metadata/core-properties"/>
    <ds:schemaRef ds:uri="http://schemas.microsoft.com/office/2006/documentManagement/types"/>
    <ds:schemaRef ds:uri="http://schemas.microsoft.com/sharepoint/v4"/>
    <ds:schemaRef ds:uri="http://www.w3.org/XML/1998/namespace"/>
    <ds:schemaRef ds:uri="http://schemas.microsoft.com/office/2006/metadata/properties"/>
    <ds:schemaRef ds:uri="http://schemas.microsoft.com/office/infopath/2007/PartnerControls"/>
    <ds:schemaRef ds:uri="http://schemas.microsoft.com/sharepoint/v3"/>
    <ds:schemaRef ds:uri="http://purl.org/dc/terms/"/>
  </ds:schemaRefs>
</ds:datastoreItem>
</file>

<file path=customXml/itemProps2.xml><?xml version="1.0" encoding="utf-8"?>
<ds:datastoreItem xmlns:ds="http://schemas.openxmlformats.org/officeDocument/2006/customXml" ds:itemID="{E2D29E9A-BF2E-49A5-8A55-7A6F3C2EEDD4}">
  <ds:schemaRefs>
    <ds:schemaRef ds:uri="http://schemas.microsoft.com/sharepoint/v3/contenttype/forms"/>
  </ds:schemaRefs>
</ds:datastoreItem>
</file>

<file path=customXml/itemProps3.xml><?xml version="1.0" encoding="utf-8"?>
<ds:datastoreItem xmlns:ds="http://schemas.openxmlformats.org/officeDocument/2006/customXml" ds:itemID="{EEDAD810-362C-47EA-A15C-1C83C5023B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b666c583-5988-4e82-b1b5-020f19016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 and Guidelines</vt:lpstr>
      <vt:lpstr>Catalogue</vt:lpstr>
      <vt:lpstr>Price List &amp; Estimate</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Itsik Rubin</dc:creator>
  <cp:lastModifiedBy>Renee Stander</cp:lastModifiedBy>
  <dcterms:created xsi:type="dcterms:W3CDTF">2020-09-15T21:01:03Z</dcterms:created>
  <dcterms:modified xsi:type="dcterms:W3CDTF">2020-10-09T09:01:04Z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0x010100FE39D4ED65F9214289A4046C66E372CB</vt:lpwstr>
  </property>
</Properties>
</file>